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R\FoU\Statens investeringar i FoU\Beräkning 2025\"/>
    </mc:Choice>
  </mc:AlternateContent>
  <bookViews>
    <workbookView xWindow="0" yWindow="0" windowWidth="19200" windowHeight="7095" activeTab="1"/>
  </bookViews>
  <sheets>
    <sheet name="Läsanvisning" sheetId="2" r:id="rId1"/>
    <sheet name="Tabell 1 Översikt 2024" sheetId="12" r:id="rId2"/>
    <sheet name="Blad1" sheetId="14" state="hidden" r:id="rId3"/>
    <sheet name="Blad2" sheetId="15" state="hidden" r:id="rId4"/>
    <sheet name="Tabell 2.1 UoH anslag 2024" sheetId="11" r:id="rId5"/>
    <sheet name="Blad5" sheetId="18" state="hidden" r:id="rId6"/>
    <sheet name="Tabell 2.2 UoH bidrag inom 2024" sheetId="20" r:id="rId7"/>
    <sheet name="Tabell 2.3 Tot bidragsint 2024" sheetId="19" r:id="rId8"/>
    <sheet name="Tabell 3.1 Övriga statliga 2024" sheetId="8" r:id="rId9"/>
    <sheet name="Tabell 4 Andel FoU 2024" sheetId="24" r:id="rId10"/>
  </sheets>
  <definedNames>
    <definedName name="_xlnm.Print_Titles" localSheetId="6">'Tabell 2.2 UoH bidrag inom 2024'!$3:$7</definedName>
    <definedName name="_xlnm.Print_Titles" localSheetId="9">'Tabell 4 Andel FoU 2024'!$4:$4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2" l="1"/>
  <c r="M134" i="24" l="1"/>
  <c r="N134" i="24"/>
  <c r="E40" i="11"/>
  <c r="K13" i="20" l="1"/>
  <c r="K12" i="20"/>
  <c r="K11" i="20"/>
  <c r="K10" i="20"/>
  <c r="K9" i="20"/>
  <c r="E12" i="20"/>
  <c r="E11" i="20"/>
  <c r="E10" i="20"/>
  <c r="E9" i="20"/>
  <c r="E27" i="20"/>
  <c r="E26" i="20"/>
  <c r="E25" i="20"/>
  <c r="E24" i="20"/>
  <c r="E23" i="20"/>
  <c r="E22" i="20"/>
  <c r="E406" i="20"/>
  <c r="E405" i="20"/>
  <c r="E404" i="20"/>
  <c r="E403" i="20"/>
  <c r="E402" i="20"/>
  <c r="E401" i="20"/>
  <c r="E400" i="20"/>
  <c r="E399" i="20"/>
  <c r="E398" i="20"/>
  <c r="E397" i="20"/>
  <c r="E396" i="20"/>
  <c r="E395" i="20"/>
  <c r="E394" i="20"/>
  <c r="E393" i="20"/>
  <c r="E392" i="20"/>
  <c r="E391" i="20"/>
  <c r="E390" i="20"/>
  <c r="E389" i="20"/>
  <c r="E388" i="20"/>
  <c r="E387" i="20"/>
  <c r="E386" i="20"/>
  <c r="E385" i="20"/>
  <c r="E384" i="20"/>
  <c r="E383" i="20"/>
  <c r="E382" i="20"/>
  <c r="E381" i="20"/>
  <c r="E380" i="20"/>
  <c r="E379" i="20"/>
  <c r="E378" i="20"/>
  <c r="E377" i="20"/>
  <c r="E376" i="20"/>
  <c r="E375" i="20"/>
  <c r="E374" i="20"/>
  <c r="E373" i="20"/>
  <c r="E372" i="20"/>
  <c r="E371" i="20"/>
  <c r="E370" i="20"/>
  <c r="E369" i="20"/>
  <c r="E368" i="20"/>
  <c r="E367" i="20"/>
  <c r="E366" i="20"/>
  <c r="E365" i="20"/>
  <c r="E364" i="20"/>
  <c r="E363" i="20"/>
  <c r="E362" i="20"/>
  <c r="E361" i="20"/>
  <c r="E360" i="20"/>
  <c r="E359" i="20"/>
  <c r="E358" i="20"/>
  <c r="E357" i="20"/>
  <c r="E356" i="20"/>
  <c r="E355" i="20"/>
  <c r="E354" i="20"/>
  <c r="E353" i="20"/>
  <c r="E352" i="20"/>
  <c r="E351" i="20"/>
  <c r="E350" i="20"/>
  <c r="E349" i="20"/>
  <c r="E348" i="20"/>
  <c r="E347" i="20"/>
  <c r="E346" i="20"/>
  <c r="E345" i="20"/>
  <c r="E344" i="20"/>
  <c r="E343" i="20"/>
  <c r="E342" i="20"/>
  <c r="E341" i="20"/>
  <c r="E340" i="20"/>
  <c r="E339" i="20"/>
  <c r="E338" i="20"/>
  <c r="E337" i="20"/>
  <c r="E336" i="20"/>
  <c r="E335" i="20"/>
  <c r="E334" i="20"/>
  <c r="E333" i="20"/>
  <c r="E332" i="20"/>
  <c r="E331" i="20"/>
  <c r="E330" i="20"/>
  <c r="E329" i="20"/>
  <c r="E328" i="20"/>
  <c r="E327" i="20"/>
  <c r="E326" i="20"/>
  <c r="E325" i="20"/>
  <c r="E324" i="20"/>
  <c r="E323" i="20"/>
  <c r="E322" i="20"/>
  <c r="E321" i="20"/>
  <c r="E320" i="20"/>
  <c r="E319" i="20"/>
  <c r="E318" i="20"/>
  <c r="E317" i="20"/>
  <c r="E316" i="20"/>
  <c r="E315" i="20"/>
  <c r="E314" i="20"/>
  <c r="E313" i="20"/>
  <c r="E312" i="20"/>
  <c r="E311" i="20"/>
  <c r="E310" i="20"/>
  <c r="E309" i="20"/>
  <c r="E308" i="20"/>
  <c r="E307" i="20"/>
  <c r="E306" i="20"/>
  <c r="E305" i="20"/>
  <c r="E304" i="20"/>
  <c r="E303" i="20"/>
  <c r="E302" i="20"/>
  <c r="E301" i="20"/>
  <c r="E300" i="20"/>
  <c r="E299" i="20"/>
  <c r="E298" i="20"/>
  <c r="E297" i="20"/>
  <c r="E296" i="20"/>
  <c r="E295" i="20"/>
  <c r="E294" i="20"/>
  <c r="E293" i="20"/>
  <c r="E292" i="20"/>
  <c r="E291" i="20"/>
  <c r="E290" i="20"/>
  <c r="E289" i="20"/>
  <c r="E288" i="20"/>
  <c r="E287" i="20"/>
  <c r="E286" i="20"/>
  <c r="E285" i="20"/>
  <c r="E284" i="20"/>
  <c r="E283" i="20"/>
  <c r="E282" i="20"/>
  <c r="E281" i="20"/>
  <c r="E280" i="20"/>
  <c r="E279" i="20"/>
  <c r="E278" i="20"/>
  <c r="E277" i="20"/>
  <c r="E276" i="20"/>
  <c r="E275" i="20"/>
  <c r="E274" i="20"/>
  <c r="E273" i="20"/>
  <c r="E272" i="20"/>
  <c r="E271" i="20"/>
  <c r="E270" i="20"/>
  <c r="E269" i="20"/>
  <c r="E268"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E235" i="20"/>
  <c r="E234" i="20"/>
  <c r="E233" i="20"/>
  <c r="E232" i="20"/>
  <c r="E231" i="20"/>
  <c r="E230" i="20"/>
  <c r="E229" i="20"/>
  <c r="E228" i="20"/>
  <c r="E227" i="20"/>
  <c r="E226" i="20"/>
  <c r="E225" i="20"/>
  <c r="E224" i="20"/>
  <c r="E223" i="20"/>
  <c r="E222" i="20"/>
  <c r="E221" i="20"/>
  <c r="E220" i="20"/>
  <c r="E219" i="20"/>
  <c r="E218" i="20"/>
  <c r="E217" i="20"/>
  <c r="E216" i="20"/>
  <c r="E215" i="20"/>
  <c r="E214" i="20"/>
  <c r="E213" i="20"/>
  <c r="E212" i="20"/>
  <c r="E211"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E176" i="20"/>
  <c r="E175" i="20"/>
  <c r="E174" i="20"/>
  <c r="E173" i="20"/>
  <c r="E172" i="20"/>
  <c r="E171" i="20"/>
  <c r="E170" i="20"/>
  <c r="E169" i="20"/>
  <c r="E168" i="20"/>
  <c r="E167" i="20"/>
  <c r="E166" i="20"/>
  <c r="E165" i="20"/>
  <c r="E164" i="20"/>
  <c r="E163" i="20"/>
  <c r="E162" i="20"/>
  <c r="E161" i="20"/>
  <c r="E160" i="20"/>
  <c r="E159" i="20"/>
  <c r="E158" i="20"/>
  <c r="E157" i="20"/>
  <c r="E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1" i="20"/>
  <c r="E20" i="20"/>
  <c r="E19" i="20"/>
  <c r="E18" i="20"/>
  <c r="E17" i="20"/>
  <c r="E16" i="20"/>
  <c r="E15" i="20"/>
  <c r="E14" i="20"/>
  <c r="E13" i="20"/>
  <c r="E8" i="20"/>
  <c r="B392" i="20"/>
  <c r="B377" i="20"/>
  <c r="B361" i="20"/>
  <c r="B346" i="20"/>
  <c r="B319" i="20"/>
  <c r="B304" i="20"/>
  <c r="B293" i="20"/>
  <c r="B277" i="20"/>
  <c r="B265" i="20"/>
  <c r="B249" i="20"/>
  <c r="B234" i="20"/>
  <c r="B219" i="20"/>
  <c r="B203" i="20"/>
  <c r="B186" i="20"/>
  <c r="B162" i="20"/>
  <c r="B149" i="20"/>
  <c r="B136" i="20"/>
  <c r="B116" i="20"/>
  <c r="B105" i="20"/>
  <c r="B92" i="20"/>
  <c r="B80" i="20"/>
  <c r="B68" i="20"/>
  <c r="B51" i="20"/>
  <c r="B37" i="20"/>
  <c r="B22" i="20"/>
  <c r="K14" i="20"/>
  <c r="K8" i="20"/>
  <c r="C49" i="19" l="1"/>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G13" i="12" l="1"/>
  <c r="O9" i="24" l="1"/>
  <c r="P9" i="24" s="1"/>
  <c r="O33" i="24"/>
  <c r="P33" i="24" s="1"/>
  <c r="O38" i="24"/>
  <c r="P38" i="24" s="1"/>
  <c r="O42" i="24"/>
  <c r="P42" i="24" s="1"/>
  <c r="O45" i="24"/>
  <c r="P45" i="24" s="1"/>
  <c r="O46" i="24"/>
  <c r="P46" i="24" s="1"/>
  <c r="O63" i="24"/>
  <c r="O64" i="24"/>
  <c r="O65" i="24"/>
  <c r="O68" i="24"/>
  <c r="P68" i="24" s="1"/>
  <c r="O84" i="24"/>
  <c r="P84" i="24" s="1"/>
  <c r="O85" i="24"/>
  <c r="O86" i="24"/>
  <c r="P86" i="24" s="1"/>
  <c r="O87" i="24"/>
  <c r="P87" i="24" s="1"/>
  <c r="O88" i="24"/>
  <c r="P88" i="24" s="1"/>
  <c r="O89" i="24"/>
  <c r="P89" i="24" s="1"/>
  <c r="O90" i="24"/>
  <c r="P90" i="24" s="1"/>
  <c r="O91" i="24"/>
  <c r="P91" i="24" s="1"/>
  <c r="O103" i="24"/>
  <c r="O104" i="24"/>
  <c r="O107" i="24"/>
  <c r="P107" i="24" s="1"/>
  <c r="O112" i="24"/>
  <c r="P112" i="24" s="1"/>
  <c r="O114" i="24"/>
  <c r="P114" i="24" s="1"/>
  <c r="O126" i="24"/>
  <c r="P126" i="24" s="1"/>
  <c r="O130" i="24"/>
  <c r="P130" i="24" s="1"/>
  <c r="D134" i="24"/>
  <c r="E134" i="24"/>
  <c r="I134" i="24" s="1"/>
  <c r="F134" i="24"/>
  <c r="J134" i="24" s="1"/>
  <c r="G134" i="24"/>
  <c r="K134" i="24" s="1"/>
  <c r="L134" i="24"/>
  <c r="K7" i="24"/>
  <c r="K8" i="24"/>
  <c r="K9" i="24"/>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K57" i="24"/>
  <c r="K58" i="24"/>
  <c r="K59" i="24"/>
  <c r="K60" i="24"/>
  <c r="K61" i="24"/>
  <c r="K62" i="24"/>
  <c r="K63" i="24"/>
  <c r="K64" i="24"/>
  <c r="K65" i="24"/>
  <c r="K66" i="24"/>
  <c r="K67" i="24"/>
  <c r="K68" i="24"/>
  <c r="K69" i="24"/>
  <c r="K70" i="24"/>
  <c r="K71" i="24"/>
  <c r="K72" i="24"/>
  <c r="K73" i="24"/>
  <c r="K74" i="24"/>
  <c r="K75" i="24"/>
  <c r="K76" i="24"/>
  <c r="K77" i="24"/>
  <c r="K78" i="24"/>
  <c r="K79" i="24"/>
  <c r="K80" i="24"/>
  <c r="K81" i="24"/>
  <c r="K82" i="24"/>
  <c r="K83" i="24"/>
  <c r="K84" i="24"/>
  <c r="K85" i="24"/>
  <c r="K86" i="24"/>
  <c r="K87" i="24"/>
  <c r="K88" i="24"/>
  <c r="K89" i="24"/>
  <c r="K90" i="24"/>
  <c r="K91" i="24"/>
  <c r="K92" i="24"/>
  <c r="K93" i="24"/>
  <c r="K94" i="24"/>
  <c r="K95" i="24"/>
  <c r="K96" i="24"/>
  <c r="K97" i="24"/>
  <c r="K98" i="24"/>
  <c r="K99" i="24"/>
  <c r="K100" i="24"/>
  <c r="K101" i="24"/>
  <c r="K102" i="24"/>
  <c r="K103" i="24"/>
  <c r="K104" i="24"/>
  <c r="K105" i="24"/>
  <c r="K106" i="24"/>
  <c r="K107" i="24"/>
  <c r="K108" i="24"/>
  <c r="K109" i="24"/>
  <c r="K110" i="24"/>
  <c r="K111" i="24"/>
  <c r="K112" i="24"/>
  <c r="K113" i="24"/>
  <c r="K114" i="24"/>
  <c r="K115" i="24"/>
  <c r="K116" i="24"/>
  <c r="K117" i="24"/>
  <c r="K118" i="24"/>
  <c r="K119" i="24"/>
  <c r="K120" i="24"/>
  <c r="K121" i="24"/>
  <c r="K122" i="24"/>
  <c r="K123" i="24"/>
  <c r="K124" i="24"/>
  <c r="K125" i="24"/>
  <c r="K126" i="24"/>
  <c r="K127" i="24"/>
  <c r="K128" i="24"/>
  <c r="K129" i="24"/>
  <c r="K130" i="24"/>
  <c r="K131" i="24"/>
  <c r="K132" i="24"/>
  <c r="J7" i="24"/>
  <c r="J8" i="24"/>
  <c r="J9" i="24"/>
  <c r="J10"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54" i="24"/>
  <c r="J55" i="24"/>
  <c r="J56" i="24"/>
  <c r="J57" i="24"/>
  <c r="J58" i="24"/>
  <c r="J59" i="24"/>
  <c r="J60" i="24"/>
  <c r="J61" i="24"/>
  <c r="J62" i="24"/>
  <c r="J63" i="24"/>
  <c r="J64" i="24"/>
  <c r="J65" i="24"/>
  <c r="J66" i="24"/>
  <c r="J67" i="24"/>
  <c r="J68" i="24"/>
  <c r="J69" i="24"/>
  <c r="J70" i="24"/>
  <c r="J71" i="24"/>
  <c r="J72" i="24"/>
  <c r="J73" i="24"/>
  <c r="J74" i="24"/>
  <c r="J75" i="24"/>
  <c r="J76" i="24"/>
  <c r="J77" i="24"/>
  <c r="J78" i="24"/>
  <c r="J79" i="24"/>
  <c r="J80" i="24"/>
  <c r="J81" i="24"/>
  <c r="J82" i="24"/>
  <c r="J83" i="24"/>
  <c r="J84" i="24"/>
  <c r="J85" i="24"/>
  <c r="J86" i="24"/>
  <c r="J87" i="24"/>
  <c r="J88" i="24"/>
  <c r="J89" i="24"/>
  <c r="J90" i="24"/>
  <c r="J91" i="24"/>
  <c r="J92" i="24"/>
  <c r="J93" i="24"/>
  <c r="J94" i="24"/>
  <c r="J95" i="24"/>
  <c r="J96" i="24"/>
  <c r="J97" i="24"/>
  <c r="J98" i="24"/>
  <c r="J99" i="24"/>
  <c r="J101" i="24"/>
  <c r="J102" i="24"/>
  <c r="J103" i="24"/>
  <c r="J104" i="24"/>
  <c r="J105" i="24"/>
  <c r="J106" i="24"/>
  <c r="J107" i="24"/>
  <c r="J108" i="24"/>
  <c r="J109" i="24"/>
  <c r="J110" i="24"/>
  <c r="J111" i="24"/>
  <c r="J112" i="24"/>
  <c r="J113" i="24"/>
  <c r="J114" i="24"/>
  <c r="J115" i="24"/>
  <c r="J116" i="24"/>
  <c r="J117" i="24"/>
  <c r="J118" i="24"/>
  <c r="J119" i="24"/>
  <c r="J120" i="24"/>
  <c r="J121" i="24"/>
  <c r="J122" i="24"/>
  <c r="J123" i="24"/>
  <c r="J124" i="24"/>
  <c r="J125" i="24"/>
  <c r="J126" i="24"/>
  <c r="J127" i="24"/>
  <c r="J128" i="24"/>
  <c r="J129" i="24"/>
  <c r="J130" i="24"/>
  <c r="J131" i="24"/>
  <c r="J132" i="24"/>
  <c r="I7" i="24"/>
  <c r="O7" i="24" s="1"/>
  <c r="P7" i="24" s="1"/>
  <c r="I8" i="24"/>
  <c r="O8" i="24" s="1"/>
  <c r="I9" i="24"/>
  <c r="I10" i="24"/>
  <c r="O10" i="24" s="1"/>
  <c r="I11" i="24"/>
  <c r="O11" i="24" s="1"/>
  <c r="I12" i="24"/>
  <c r="O12" i="24" s="1"/>
  <c r="I13" i="24"/>
  <c r="O13" i="24" s="1"/>
  <c r="I14" i="24"/>
  <c r="O14" i="24" s="1"/>
  <c r="I15" i="24"/>
  <c r="O15" i="24" s="1"/>
  <c r="P15" i="24" s="1"/>
  <c r="I16" i="24"/>
  <c r="O16" i="24" s="1"/>
  <c r="P16" i="24" s="1"/>
  <c r="I17" i="24"/>
  <c r="O17" i="24" s="1"/>
  <c r="P17" i="24" s="1"/>
  <c r="I18" i="24"/>
  <c r="O18" i="24" s="1"/>
  <c r="P18" i="24" s="1"/>
  <c r="I19" i="24"/>
  <c r="O19" i="24" s="1"/>
  <c r="P19" i="24" s="1"/>
  <c r="I20" i="24"/>
  <c r="O20" i="24" s="1"/>
  <c r="I21" i="24"/>
  <c r="O21" i="24" s="1"/>
  <c r="P21" i="24" s="1"/>
  <c r="I22" i="24"/>
  <c r="O22" i="24" s="1"/>
  <c r="I23" i="24"/>
  <c r="O23" i="24" s="1"/>
  <c r="I24" i="24"/>
  <c r="O24" i="24" s="1"/>
  <c r="I25" i="24"/>
  <c r="O25" i="24" s="1"/>
  <c r="I26" i="24"/>
  <c r="O26" i="24" s="1"/>
  <c r="I27" i="24"/>
  <c r="O27" i="24" s="1"/>
  <c r="P27" i="24" s="1"/>
  <c r="I28" i="24"/>
  <c r="O28" i="24" s="1"/>
  <c r="P28" i="24" s="1"/>
  <c r="I29" i="24"/>
  <c r="O29" i="24" s="1"/>
  <c r="P29" i="24" s="1"/>
  <c r="I30" i="24"/>
  <c r="O30" i="24" s="1"/>
  <c r="P30" i="24" s="1"/>
  <c r="I31" i="24"/>
  <c r="O31" i="24" s="1"/>
  <c r="P31" i="24" s="1"/>
  <c r="I32" i="24"/>
  <c r="O32" i="24" s="1"/>
  <c r="I33" i="24"/>
  <c r="I34" i="24"/>
  <c r="O34" i="24" s="1"/>
  <c r="I35" i="24"/>
  <c r="O35" i="24" s="1"/>
  <c r="I36" i="24"/>
  <c r="O36" i="24" s="1"/>
  <c r="I37" i="24"/>
  <c r="O37" i="24" s="1"/>
  <c r="I39" i="24"/>
  <c r="O39" i="24" s="1"/>
  <c r="I40" i="24"/>
  <c r="O40" i="24" s="1"/>
  <c r="P40" i="24" s="1"/>
  <c r="I41" i="24"/>
  <c r="O41" i="24" s="1"/>
  <c r="P41" i="24" s="1"/>
  <c r="I42" i="24"/>
  <c r="I43" i="24"/>
  <c r="O43" i="24" s="1"/>
  <c r="P43" i="24" s="1"/>
  <c r="I44" i="24"/>
  <c r="O44" i="24" s="1"/>
  <c r="P44" i="24" s="1"/>
  <c r="I47" i="24"/>
  <c r="O47" i="24" s="1"/>
  <c r="I48" i="24"/>
  <c r="O48" i="24" s="1"/>
  <c r="P48" i="24" s="1"/>
  <c r="I49" i="24"/>
  <c r="O49" i="24" s="1"/>
  <c r="P49" i="24" s="1"/>
  <c r="I50" i="24"/>
  <c r="O50" i="24" s="1"/>
  <c r="I51" i="24"/>
  <c r="O51" i="24" s="1"/>
  <c r="I52" i="24"/>
  <c r="O52" i="24" s="1"/>
  <c r="P52" i="24" s="1"/>
  <c r="I53" i="24"/>
  <c r="O53" i="24" s="1"/>
  <c r="P53" i="24" s="1"/>
  <c r="I54" i="24"/>
  <c r="O54" i="24" s="1"/>
  <c r="I55" i="24"/>
  <c r="O55" i="24" s="1"/>
  <c r="I56" i="24"/>
  <c r="O56" i="24" s="1"/>
  <c r="P56" i="24" s="1"/>
  <c r="I57" i="24"/>
  <c r="O57" i="24" s="1"/>
  <c r="P57" i="24" s="1"/>
  <c r="I58" i="24"/>
  <c r="O58" i="24" s="1"/>
  <c r="P58" i="24" s="1"/>
  <c r="I59" i="24"/>
  <c r="O59" i="24" s="1"/>
  <c r="P59" i="24" s="1"/>
  <c r="I60" i="24"/>
  <c r="O60" i="24" s="1"/>
  <c r="I61" i="24"/>
  <c r="O61" i="24" s="1"/>
  <c r="P61" i="24" s="1"/>
  <c r="I62" i="24"/>
  <c r="O62" i="24" s="1"/>
  <c r="I63" i="24"/>
  <c r="I64" i="24"/>
  <c r="I65" i="24"/>
  <c r="I66" i="24"/>
  <c r="O66" i="24" s="1"/>
  <c r="I67" i="24"/>
  <c r="O67" i="24" s="1"/>
  <c r="I68" i="24"/>
  <c r="I69" i="24"/>
  <c r="O69" i="24" s="1"/>
  <c r="P69" i="24" s="1"/>
  <c r="I70" i="24"/>
  <c r="O70" i="24" s="1"/>
  <c r="P70" i="24" s="1"/>
  <c r="I71" i="24"/>
  <c r="O71" i="24" s="1"/>
  <c r="P71" i="24" s="1"/>
  <c r="I72" i="24"/>
  <c r="O72" i="24" s="1"/>
  <c r="I73" i="24"/>
  <c r="O73" i="24" s="1"/>
  <c r="P73" i="24" s="1"/>
  <c r="I74" i="24"/>
  <c r="O74" i="24" s="1"/>
  <c r="I75" i="24"/>
  <c r="O75" i="24" s="1"/>
  <c r="I76" i="24"/>
  <c r="O76" i="24" s="1"/>
  <c r="P76" i="24" s="1"/>
  <c r="I77" i="24"/>
  <c r="O77" i="24" s="1"/>
  <c r="P77" i="24" s="1"/>
  <c r="I78" i="24"/>
  <c r="O78" i="24" s="1"/>
  <c r="I79" i="24"/>
  <c r="O79" i="24" s="1"/>
  <c r="P79" i="24" s="1"/>
  <c r="I80" i="24"/>
  <c r="O80" i="24" s="1"/>
  <c r="P80" i="24" s="1"/>
  <c r="I81" i="24"/>
  <c r="O81" i="24" s="1"/>
  <c r="P81" i="24" s="1"/>
  <c r="I82" i="24"/>
  <c r="O82" i="24" s="1"/>
  <c r="P82" i="24" s="1"/>
  <c r="I83" i="24"/>
  <c r="O83" i="24" s="1"/>
  <c r="P83" i="24" s="1"/>
  <c r="I85" i="24"/>
  <c r="I92" i="24"/>
  <c r="O92" i="24" s="1"/>
  <c r="P92" i="24" s="1"/>
  <c r="I93" i="24"/>
  <c r="O93" i="24" s="1"/>
  <c r="P93" i="24" s="1"/>
  <c r="I94" i="24"/>
  <c r="O94" i="24" s="1"/>
  <c r="I95" i="24"/>
  <c r="O95" i="24" s="1"/>
  <c r="I96" i="24"/>
  <c r="O96" i="24" s="1"/>
  <c r="I97" i="24"/>
  <c r="O97" i="24" s="1"/>
  <c r="I98" i="24"/>
  <c r="O98" i="24" s="1"/>
  <c r="I99" i="24"/>
  <c r="O99" i="24" s="1"/>
  <c r="I100" i="24"/>
  <c r="O100" i="24" s="1"/>
  <c r="P100" i="24" s="1"/>
  <c r="I101" i="24"/>
  <c r="O101" i="24" s="1"/>
  <c r="P101" i="24" s="1"/>
  <c r="I102" i="24"/>
  <c r="O102" i="24" s="1"/>
  <c r="P102" i="24" s="1"/>
  <c r="I103" i="24"/>
  <c r="I104" i="24"/>
  <c r="I105" i="24"/>
  <c r="O105" i="24" s="1"/>
  <c r="P105" i="24" s="1"/>
  <c r="I106" i="24"/>
  <c r="O106" i="24" s="1"/>
  <c r="I108" i="24"/>
  <c r="O108" i="24" s="1"/>
  <c r="I109" i="24"/>
  <c r="O109" i="24" s="1"/>
  <c r="I110" i="24"/>
  <c r="O110" i="24" s="1"/>
  <c r="I111" i="24"/>
  <c r="O111" i="24" s="1"/>
  <c r="P111" i="24" s="1"/>
  <c r="I113" i="24"/>
  <c r="O113" i="24" s="1"/>
  <c r="P113" i="24" s="1"/>
  <c r="I115" i="24"/>
  <c r="O115" i="24" s="1"/>
  <c r="I116" i="24"/>
  <c r="O116" i="24" s="1"/>
  <c r="P116" i="24" s="1"/>
  <c r="I117" i="24"/>
  <c r="O117" i="24" s="1"/>
  <c r="I118" i="24"/>
  <c r="O118" i="24" s="1"/>
  <c r="I119" i="24"/>
  <c r="O119" i="24" s="1"/>
  <c r="I120" i="24"/>
  <c r="O120" i="24" s="1"/>
  <c r="I121" i="24"/>
  <c r="O121" i="24" s="1"/>
  <c r="I122" i="24"/>
  <c r="O122" i="24" s="1"/>
  <c r="I123" i="24"/>
  <c r="O123" i="24" s="1"/>
  <c r="I124" i="24"/>
  <c r="O124" i="24" s="1"/>
  <c r="I125" i="24"/>
  <c r="O125" i="24" s="1"/>
  <c r="P125" i="24" s="1"/>
  <c r="I127" i="24"/>
  <c r="O127" i="24" s="1"/>
  <c r="I128" i="24"/>
  <c r="O128" i="24" s="1"/>
  <c r="I129" i="24"/>
  <c r="O129" i="24" s="1"/>
  <c r="I131" i="24"/>
  <c r="O131" i="24" s="1"/>
  <c r="I132" i="24"/>
  <c r="O132" i="24" s="1"/>
  <c r="I6" i="24"/>
  <c r="O6" i="24" s="1"/>
  <c r="J6" i="24"/>
  <c r="K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9" i="24"/>
  <c r="H40" i="24"/>
  <c r="H41" i="24"/>
  <c r="H42" i="24"/>
  <c r="H43" i="24"/>
  <c r="H44" i="24"/>
  <c r="H47" i="24"/>
  <c r="H49" i="24"/>
  <c r="H50" i="24"/>
  <c r="H51" i="24"/>
  <c r="H52" i="24"/>
  <c r="H53" i="24"/>
  <c r="H54" i="24"/>
  <c r="H55" i="24"/>
  <c r="H56" i="24"/>
  <c r="H57" i="24"/>
  <c r="H58" i="24"/>
  <c r="H59" i="24"/>
  <c r="H60" i="24"/>
  <c r="H61" i="24"/>
  <c r="H62" i="24"/>
  <c r="H63" i="24"/>
  <c r="H64" i="24"/>
  <c r="H65" i="24"/>
  <c r="H66" i="24"/>
  <c r="H67" i="24"/>
  <c r="H68" i="24"/>
  <c r="H69" i="24"/>
  <c r="H70" i="24"/>
  <c r="H71" i="24"/>
  <c r="H72" i="24"/>
  <c r="H73" i="24"/>
  <c r="H74" i="24"/>
  <c r="H75" i="24"/>
  <c r="H76" i="24"/>
  <c r="H77" i="24"/>
  <c r="H78" i="24"/>
  <c r="H79" i="24"/>
  <c r="H80" i="24"/>
  <c r="H83" i="24"/>
  <c r="H85" i="24"/>
  <c r="H93" i="24"/>
  <c r="H94" i="24"/>
  <c r="H95" i="24"/>
  <c r="H96" i="24"/>
  <c r="H97" i="24"/>
  <c r="H98" i="24"/>
  <c r="H99" i="24"/>
  <c r="H100" i="24"/>
  <c r="H101" i="24"/>
  <c r="H102" i="24"/>
  <c r="H103" i="24"/>
  <c r="H104" i="24"/>
  <c r="H105" i="24"/>
  <c r="H106" i="24"/>
  <c r="H108" i="24"/>
  <c r="H109" i="24"/>
  <c r="H110" i="24"/>
  <c r="H115" i="24"/>
  <c r="H116" i="24"/>
  <c r="H117" i="24"/>
  <c r="H118" i="24"/>
  <c r="H119" i="24"/>
  <c r="H120" i="24"/>
  <c r="H121" i="24"/>
  <c r="H122" i="24"/>
  <c r="H123" i="24"/>
  <c r="H124" i="24"/>
  <c r="H125" i="24"/>
  <c r="H127" i="24"/>
  <c r="H128" i="24"/>
  <c r="H129" i="24"/>
  <c r="H131" i="24"/>
  <c r="H132" i="24"/>
  <c r="H6" i="24"/>
  <c r="P124" i="24" l="1"/>
  <c r="P110" i="24"/>
  <c r="P97" i="24"/>
  <c r="P78" i="24"/>
  <c r="P66" i="24"/>
  <c r="P54" i="24"/>
  <c r="P117" i="24"/>
  <c r="P109" i="24"/>
  <c r="P14" i="24"/>
  <c r="P122" i="24"/>
  <c r="P108" i="24"/>
  <c r="P95" i="24"/>
  <c r="P37" i="24"/>
  <c r="P25" i="24"/>
  <c r="P13" i="24"/>
  <c r="P39" i="24"/>
  <c r="P121" i="24"/>
  <c r="P106" i="24"/>
  <c r="P94" i="24"/>
  <c r="P36" i="24"/>
  <c r="P24" i="24"/>
  <c r="P12" i="24"/>
  <c r="P115" i="24"/>
  <c r="P127" i="24"/>
  <c r="P123" i="24"/>
  <c r="P26" i="24"/>
  <c r="P23" i="24"/>
  <c r="P11" i="24"/>
  <c r="P65" i="24"/>
  <c r="P96" i="24"/>
  <c r="P120" i="24"/>
  <c r="P74" i="24"/>
  <c r="P35" i="24"/>
  <c r="P6" i="24"/>
  <c r="P119" i="24"/>
  <c r="P34" i="24"/>
  <c r="P22" i="24"/>
  <c r="P10" i="24"/>
  <c r="P131" i="24"/>
  <c r="P128" i="24"/>
  <c r="P64" i="24"/>
  <c r="P62" i="24"/>
  <c r="P50" i="24"/>
  <c r="P132" i="24"/>
  <c r="P118" i="24"/>
  <c r="P72" i="24"/>
  <c r="P60" i="24"/>
  <c r="P129" i="24"/>
  <c r="H134" i="24"/>
  <c r="P98" i="24"/>
  <c r="P51" i="24"/>
  <c r="P75" i="24"/>
  <c r="P85" i="24"/>
  <c r="P63" i="24"/>
  <c r="P104" i="24"/>
  <c r="P103" i="24"/>
  <c r="P67" i="24"/>
  <c r="P55" i="24"/>
  <c r="P32" i="24"/>
  <c r="P20" i="24"/>
  <c r="P8" i="24"/>
  <c r="O134" i="24"/>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K25" i="20" l="1"/>
  <c r="K24" i="20"/>
  <c r="K23" i="20"/>
  <c r="K22" i="20"/>
  <c r="K21" i="20"/>
  <c r="K20" i="20"/>
  <c r="K19" i="20"/>
  <c r="K18" i="20"/>
  <c r="K17" i="20"/>
  <c r="K16" i="20"/>
  <c r="K15" i="20"/>
  <c r="F13" i="12" l="1"/>
  <c r="B29" i="8" l="1"/>
  <c r="E13" i="12" l="1"/>
  <c r="D13" i="12" l="1"/>
  <c r="C13" i="12"/>
  <c r="B13" i="12"/>
</calcChain>
</file>

<file path=xl/sharedStrings.xml><?xml version="1.0" encoding="utf-8"?>
<sst xmlns="http://schemas.openxmlformats.org/spreadsheetml/2006/main" count="1055" uniqueCount="489">
  <si>
    <t>Svenska institutet för europapolitiska studier samt EU-information</t>
  </si>
  <si>
    <t>Konjunkturinstitutet</t>
  </si>
  <si>
    <t>Riksgäldskontoret</t>
  </si>
  <si>
    <t>Finansmarknadsforskning</t>
  </si>
  <si>
    <t>Polismyndigheten</t>
  </si>
  <si>
    <t>Brottsförebyggande rådet</t>
  </si>
  <si>
    <t>Rättsmedicinalverket</t>
  </si>
  <si>
    <t>Freds- och säkerhetsfrämjande verksamhet</t>
  </si>
  <si>
    <t>Bidrag till Utrikespolitiska institutet (UI)</t>
  </si>
  <si>
    <t>Bidrag till Stockholms internationella fredsforskningsinstitut (SIPRI)</t>
  </si>
  <si>
    <t>Forskning och teknikutveckling</t>
  </si>
  <si>
    <t>Officersutbildning m.m.</t>
  </si>
  <si>
    <t>Totalförsvarets forskningsinstitut</t>
  </si>
  <si>
    <t>Krisberedskap</t>
  </si>
  <si>
    <t>Statens beredning för medicinsk och social utvärdering</t>
  </si>
  <si>
    <t>Strålsäkerhetsmyndigheten</t>
  </si>
  <si>
    <t>Biståndsverksamhet</t>
  </si>
  <si>
    <t>Bidrag till folkhälsa och sjukvård</t>
  </si>
  <si>
    <t>Bidrag till psykiatri</t>
  </si>
  <si>
    <t>Folkhälsomyndigheten</t>
  </si>
  <si>
    <t>Insatser mot hiv/aids och andra smittsamma sjukdomar</t>
  </si>
  <si>
    <t>Stimulansbidrag och åtgärder inom äldreområdet</t>
  </si>
  <si>
    <t>Statens institutionsstyrelse</t>
  </si>
  <si>
    <t>Forskningsrådet för hälsa, arbetsliv och välfärd: Forskning</t>
  </si>
  <si>
    <t>Socialstyrelsen</t>
  </si>
  <si>
    <t>Försäkringskassan</t>
  </si>
  <si>
    <t>Arbetsförmedlingens förvaltningskostnader</t>
  </si>
  <si>
    <t>Institutet för arbetsmarknads- och utbildningspolitisk utvärdering</t>
  </si>
  <si>
    <t>Utveckling av skolväsendet och annan pedagogisk verksamhet</t>
  </si>
  <si>
    <t>Praktiknära skolforskning</t>
  </si>
  <si>
    <t>Uppsala universitet: Forskning och utbildning på forskarnivå</t>
  </si>
  <si>
    <t>Lunds universitet: Forskning och utbildning på forskarnivå</t>
  </si>
  <si>
    <t>Göteborgs universitet: Forskning och utbildning på forskarnivå</t>
  </si>
  <si>
    <t>Stockholms universitet: Forskning och utbildning på forskarnivå</t>
  </si>
  <si>
    <t>Umeå universitet: Forskning och utbildning på forskarnivå</t>
  </si>
  <si>
    <t>Linköpings universitet: Forskning och utbildning på forskarnivå</t>
  </si>
  <si>
    <t>Karolinska institutet: Forskning och utbildning på forskarnivå</t>
  </si>
  <si>
    <t>Kungl. Tekniska högskolan: Forskning och utbildning på forskarnivå</t>
  </si>
  <si>
    <t>Luleå tekniska universitet: Forskning och utbildning på forskarnivå</t>
  </si>
  <si>
    <t>Linnéuniversitetet: Forskning och utbildning på forskarnivå</t>
  </si>
  <si>
    <t>Örebro universitet: Forskning och utbildning på forskarnivå</t>
  </si>
  <si>
    <t>Mittuniversitetet: Forskning och utbildning på forskarnivå</t>
  </si>
  <si>
    <t>Malmö universitet: Forskning och utbildning på forskarnivå</t>
  </si>
  <si>
    <t>Blekinge tekniska högskola: Forskning och utbildning på forskarnivå</t>
  </si>
  <si>
    <t>Polarforskningssekretariatet</t>
  </si>
  <si>
    <t>Gymnastik- och idrottshögskolan: Forskning och utbildning på forskarnivå</t>
  </si>
  <si>
    <t>Högskolan i Borås: Forskning och utbildning på forskarnivå</t>
  </si>
  <si>
    <t>Högskolan Dalarna: Forskning och utbildning på forskarnivå</t>
  </si>
  <si>
    <t>Högskolan i Gävle: Forskning och utbildning på forskarnivå</t>
  </si>
  <si>
    <t>Högskolan i Halmstad: Forskning och utbildning på forskarnivå</t>
  </si>
  <si>
    <t>Högskolan Kristianstad: Forskning och utbildning på forskarnivå</t>
  </si>
  <si>
    <t>Högskolan i Skövde: Forskning och utbildning på forskarnivå</t>
  </si>
  <si>
    <t>Högskolan Väst: Forskning och utbildning på forskarnivå</t>
  </si>
  <si>
    <t>Södertörns högskola: Forskning och utbildning på forskarnivå</t>
  </si>
  <si>
    <t>Försvarshögskolan: Forskning och utbildning på forskarnivå</t>
  </si>
  <si>
    <t>Enskilda utbildningsanordnare på högskoleområdet</t>
  </si>
  <si>
    <t>Särskilda utgifter inom universitet och högskolor</t>
  </si>
  <si>
    <t>Ersättningar för klinisk utbildning och forskning</t>
  </si>
  <si>
    <t>Vetenskapsrådet: Forskning och forskningsinformation</t>
  </si>
  <si>
    <t>Vetenskapsrådet: Avgifter till internationella organisationer</t>
  </si>
  <si>
    <t>Rymdforskning och rymdverksamhet</t>
  </si>
  <si>
    <t>Institutet för rymdfysik</t>
  </si>
  <si>
    <t>Särskilda utgifter för forskningsändamål</t>
  </si>
  <si>
    <t>Forsknings- och utvecklingsinsatser inom kulturområdet</t>
  </si>
  <si>
    <t>Myndigheten för kulturanalys</t>
  </si>
  <si>
    <t>Myndigheten för tillgängliga medier</t>
  </si>
  <si>
    <t>Riksantikvarieämbetet</t>
  </si>
  <si>
    <t>Centrala museer: Myndigheter</t>
  </si>
  <si>
    <t>Forskning och dokumentation om medieutvecklingen</t>
  </si>
  <si>
    <t>Stöd till idrotten</t>
  </si>
  <si>
    <t>Insatser för den ideella sektorn</t>
  </si>
  <si>
    <t>Lantmäteriet</t>
  </si>
  <si>
    <t>Statens geotekniska institut</t>
  </si>
  <si>
    <t>Sanering och återställning av förorenade områden</t>
  </si>
  <si>
    <t>Miljöforskning</t>
  </si>
  <si>
    <t>Sveriges meteorologiska och hydrologiska institut</t>
  </si>
  <si>
    <t>Åtgärder för havs- och vattenmiljö</t>
  </si>
  <si>
    <t>Forskningsrådet för miljö, areella näringar och samhällsbyggande: Forskning</t>
  </si>
  <si>
    <t>Energiforskning</t>
  </si>
  <si>
    <t>Utveckling av statens transportinfrastruktur</t>
  </si>
  <si>
    <t>Vidmakthållande av statens transportinfrastruktur</t>
  </si>
  <si>
    <t>Statens väg- och transportforskningsinstitut</t>
  </si>
  <si>
    <t>Statens veterinärmedicinska anstalt</t>
  </si>
  <si>
    <t>Sveriges lantbruksuniversitet</t>
  </si>
  <si>
    <t>Forskningsrådet för miljö, areella näringar och samhällsbyggande: Forskning och samfinansierad forskning</t>
  </si>
  <si>
    <t>Bidrag till Skogs- och lantbruksakademien</t>
  </si>
  <si>
    <t>Verket för innovationssystem: Forskning och utveckling</t>
  </si>
  <si>
    <t>Institutens strategiska kompetensmedel</t>
  </si>
  <si>
    <t>Sveriges geologiska undersökning</t>
  </si>
  <si>
    <t>Geovetenskaplig forskning</t>
  </si>
  <si>
    <t>Konkurrensforskning</t>
  </si>
  <si>
    <t>Försvarets materielverk</t>
  </si>
  <si>
    <t>Kungl. biblioteket</t>
  </si>
  <si>
    <t>Havs- och vattenmyndigheten</t>
  </si>
  <si>
    <t>Miljöförbättrande åtgärder i jordbruket</t>
  </si>
  <si>
    <t>Anslag</t>
  </si>
  <si>
    <t>Avskrivningar</t>
  </si>
  <si>
    <t>FoU i staten</t>
  </si>
  <si>
    <t>Myndighet</t>
  </si>
  <si>
    <t>Blekinge tekniska högskola</t>
  </si>
  <si>
    <t>Försvarshögskolan</t>
  </si>
  <si>
    <t>Gymnastik- och idrottshögskolan</t>
  </si>
  <si>
    <t>Göteborgs universitet</t>
  </si>
  <si>
    <t>Högskolan Dalarna</t>
  </si>
  <si>
    <t>Högskolan i Borås</t>
  </si>
  <si>
    <t>Högskolan i Gävle</t>
  </si>
  <si>
    <t>Högskolan i Halmstad</t>
  </si>
  <si>
    <t>Högskolan i Skövde</t>
  </si>
  <si>
    <t>Högskolan Kristianstad</t>
  </si>
  <si>
    <t>Högskolan Väst</t>
  </si>
  <si>
    <t>Karlstads universitet</t>
  </si>
  <si>
    <t>Karolinska institutet</t>
  </si>
  <si>
    <t>Konstfack</t>
  </si>
  <si>
    <t>Kungl. Konsthögskolan</t>
  </si>
  <si>
    <t>Kungl. Musikhögskolan i Stockholm</t>
  </si>
  <si>
    <t>Kungl. Tekniska högskolan</t>
  </si>
  <si>
    <t>Linköpings universitet</t>
  </si>
  <si>
    <t>Linnéuniversitetet</t>
  </si>
  <si>
    <t>Luleå tekniska universitet</t>
  </si>
  <si>
    <t>Lunds universitet</t>
  </si>
  <si>
    <t>Mittuniversitetet</t>
  </si>
  <si>
    <t>Mälardalens högskola</t>
  </si>
  <si>
    <t>Stockholms konstnärliga högskola</t>
  </si>
  <si>
    <t>Stockholms universitet</t>
  </si>
  <si>
    <t>Södertörns högskola</t>
  </si>
  <si>
    <t>Umeå universitet</t>
  </si>
  <si>
    <t>Uppsala universitet</t>
  </si>
  <si>
    <t>Örebro universitet</t>
  </si>
  <si>
    <t>Läsanvisning</t>
  </si>
  <si>
    <t>Investeringar för forskning och utveckling (FoU) enligt Nationalräkenskapernas (NR) definition har tagits fram på följande sätt.</t>
  </si>
  <si>
    <t>Alla universitet och högskolor rapporterar här årligen in intäkter för FoU.</t>
  </si>
  <si>
    <t>Andelen ej staten har tagits från myndigheternas realekonomiska redovisning av anslagen i Hermes.</t>
  </si>
  <si>
    <t>Källor</t>
  </si>
  <si>
    <t>UKÄ</t>
  </si>
  <si>
    <t>SCB</t>
  </si>
  <si>
    <t>Underlag avseende andel forskarutbildning.</t>
  </si>
  <si>
    <t>ESV</t>
  </si>
  <si>
    <t>Statens investeringar i FoU - ESV:s förslag om underlag till investeringsplanen i budgetpropositionen (2017:43)</t>
  </si>
  <si>
    <t>Kommentar</t>
  </si>
  <si>
    <t>Universitet och högskolors anslag med andelen för forskarutbildning borttagen</t>
  </si>
  <si>
    <t>Universitet och högskolors avgifter (+)</t>
  </si>
  <si>
    <t>Universitet och högskolor totala bidrag (+)</t>
  </si>
  <si>
    <t>Universitet och högskolors avskrivningar verksamhetsgren forskning  (-)</t>
  </si>
  <si>
    <t>Avskrivningar är inte FoU enligt NR:s definition</t>
  </si>
  <si>
    <t>Se Tabell 3.1 för anslag av egen utförd FoU</t>
  </si>
  <si>
    <t>Källa för universitet och högskolor. Underlag från Universitetskanslerämbetet och underlag avseende andel forskarutbildning från SCB</t>
  </si>
  <si>
    <t>Skatteverket</t>
  </si>
  <si>
    <t>Länsstyrelser</t>
  </si>
  <si>
    <t>Verket för innovationssystem</t>
  </si>
  <si>
    <t>Försvarsmakten</t>
  </si>
  <si>
    <t>Kammarkollegiet</t>
  </si>
  <si>
    <t>Myndigheten för samhällsskydd och beredskap</t>
  </si>
  <si>
    <t>Sida</t>
  </si>
  <si>
    <t>Socialstyrelsen m.m.</t>
  </si>
  <si>
    <t>Kammarkollegiet m.m.</t>
  </si>
  <si>
    <t>Arbetsförmedlingen</t>
  </si>
  <si>
    <t xml:space="preserve">Rådet för Europeiska socialfonden i Sverige </t>
  </si>
  <si>
    <t>Skolforskninginstitutet</t>
  </si>
  <si>
    <t>Malmö universitet</t>
  </si>
  <si>
    <t>Karolinska institutet m.m.</t>
  </si>
  <si>
    <t>Vetenskapsrådet</t>
  </si>
  <si>
    <t>Rymdstyrelsen</t>
  </si>
  <si>
    <t>Tillväxtverket m.m.</t>
  </si>
  <si>
    <t>Naturvårdsverket</t>
  </si>
  <si>
    <t>Forskningsrådet för miljö, areella näringar och samhällsbyggande</t>
  </si>
  <si>
    <t>Statens energimyndighet</t>
  </si>
  <si>
    <t>Trafikverket</t>
  </si>
  <si>
    <t>Statens jordbruksverk</t>
  </si>
  <si>
    <t>Konkurrensverket</t>
  </si>
  <si>
    <t>Kammarkollegiet (Chalmers)</t>
  </si>
  <si>
    <t>Energimyndigheten</t>
  </si>
  <si>
    <t>Formas</t>
  </si>
  <si>
    <t>Statliga universitet och högskolor</t>
  </si>
  <si>
    <t>Forte</t>
  </si>
  <si>
    <t>Chalmers tekniska högskola</t>
  </si>
  <si>
    <t>Försvarsmyndigheter</t>
  </si>
  <si>
    <t>Sida/SAREC</t>
  </si>
  <si>
    <t>Vinnova</t>
  </si>
  <si>
    <t>Övriga statliga myndigheter</t>
  </si>
  <si>
    <t>Stiftelsen Högskolan i Jönköping</t>
  </si>
  <si>
    <t>Totalsumma</t>
  </si>
  <si>
    <t>Enskilda utbildningsanordnare</t>
  </si>
  <si>
    <t>EU, ej ramprogram</t>
  </si>
  <si>
    <t>EU:s ramprogram exkl. ERC</t>
  </si>
  <si>
    <t>Företag i Sverige</t>
  </si>
  <si>
    <t>Kommuner</t>
  </si>
  <si>
    <t>Offentliga forskningsstiftelser</t>
  </si>
  <si>
    <t>Organisationer utan vinstsyfte i Sverige</t>
  </si>
  <si>
    <t>Myndigheternas inrapportering i Hermes avseende realekonomisk fördelning av anslag.</t>
  </si>
  <si>
    <t>Anslagsnamn</t>
  </si>
  <si>
    <t>Industriklivet</t>
  </si>
  <si>
    <t>Myndigheten för samhällsskydd och beredskap (MSB)</t>
  </si>
  <si>
    <t>- varav bidrag från EU</t>
  </si>
  <si>
    <t>Kortidsinvesteringar (-)</t>
  </si>
  <si>
    <t>Industriell miljöekonomi</t>
  </si>
  <si>
    <t>KK-stiftelsen</t>
  </si>
  <si>
    <t>Mistra</t>
  </si>
  <si>
    <t>SSF</t>
  </si>
  <si>
    <t>STINT</t>
  </si>
  <si>
    <t>Vårdalstiftelsen</t>
  </si>
  <si>
    <t>Östersjöstiftelsen</t>
  </si>
  <si>
    <t>Cancerfonden</t>
  </si>
  <si>
    <t>Stiftelsen Riksbankens jubileumsfond</t>
  </si>
  <si>
    <t>Stiftelser förvaltade av lärosäte</t>
  </si>
  <si>
    <t>Wallenbergstiftelser</t>
  </si>
  <si>
    <t>Belopp tkr 2018</t>
  </si>
  <si>
    <t>Belopp tkr 2019</t>
  </si>
  <si>
    <t>Belopp (tkr)</t>
  </si>
  <si>
    <t>MYNDIGHET</t>
  </si>
  <si>
    <t>TOTALFÖRSVARETS FORSKNINGSINSTITUT, FOI</t>
  </si>
  <si>
    <t>FÖRSVARSMAKTEN</t>
  </si>
  <si>
    <t>SVERIGES METEOROLOGISKA OCH HYDROLOGISKA INSTITUT</t>
  </si>
  <si>
    <t>STATENS VÄG- OCH TRANSPORTFORSKNINGSINSTITUT</t>
  </si>
  <si>
    <t>NATURHISTORISKA RIKSMUSEET</t>
  </si>
  <si>
    <t>STATENS BEREDNING FÖR MEDICINSK OCH SOCIAL UTVÄRDERING</t>
  </si>
  <si>
    <t>STATENS VETERINÄRMEDICINSKA ANSTALT</t>
  </si>
  <si>
    <t>INSPEKTIONEN FÖR SOCIALFÖRSÄKRINGEN</t>
  </si>
  <si>
    <t>BROTTSFÖREBYGGANDE RÅDET</t>
  </si>
  <si>
    <t>TRAFIKVERKET</t>
  </si>
  <si>
    <t>INSTITUTET FÖR ARBETSMARKNADS-OCH UTBILDNINGSPOLITISK UTVÄRDERING</t>
  </si>
  <si>
    <t>STATENS GEOTEKNISKA INSTITUT</t>
  </si>
  <si>
    <t>FÖRSVARETS MATERIELVERK</t>
  </si>
  <si>
    <t>SOCIALSTYRELSEN</t>
  </si>
  <si>
    <t>FOLKHÄLSOMYNDIGHETEN</t>
  </si>
  <si>
    <t>STATENS MARITIMA OCH TRANSPORTHISTORISKA MUSEER</t>
  </si>
  <si>
    <t>FORTIFIKATIONSVERKET</t>
  </si>
  <si>
    <t>ÖVRIGA MYNDIGHETER</t>
  </si>
  <si>
    <t>Forskningsråd</t>
  </si>
  <si>
    <t>Företag i utlandet</t>
  </si>
  <si>
    <t>Hjärt-lungfonden</t>
  </si>
  <si>
    <t>Organisationer utan vinstsyfte i utlandet</t>
  </si>
  <si>
    <t>National Institutes of Health</t>
  </si>
  <si>
    <t>Statliga myndigheter exkl. forskningsråd</t>
  </si>
  <si>
    <t>Totalt per finansiär</t>
  </si>
  <si>
    <t>16 02 004</t>
  </si>
  <si>
    <t>16 02 006</t>
  </si>
  <si>
    <t>16 02 008</t>
  </si>
  <si>
    <t>16 02 010</t>
  </si>
  <si>
    <t>16 02 012</t>
  </si>
  <si>
    <t>16 02 014</t>
  </si>
  <si>
    <t>16 02 016</t>
  </si>
  <si>
    <t>16 02 018</t>
  </si>
  <si>
    <t>16 02 020</t>
  </si>
  <si>
    <t>16 02 022</t>
  </si>
  <si>
    <t>16 02 024</t>
  </si>
  <si>
    <t>16 02 026</t>
  </si>
  <si>
    <t>16 02 028</t>
  </si>
  <si>
    <t>16 02 030</t>
  </si>
  <si>
    <t>16 02 032</t>
  </si>
  <si>
    <t>16 02 034</t>
  </si>
  <si>
    <t>16 02 036</t>
  </si>
  <si>
    <t>16 02 038</t>
  </si>
  <si>
    <t>16 02 040</t>
  </si>
  <si>
    <t>16 02 042</t>
  </si>
  <si>
    <t>16 02 044</t>
  </si>
  <si>
    <t>16 02 046</t>
  </si>
  <si>
    <t>16 02 048</t>
  </si>
  <si>
    <t>16 02 050</t>
  </si>
  <si>
    <t>16 02 052</t>
  </si>
  <si>
    <t>16 02 054</t>
  </si>
  <si>
    <t>16 02 056</t>
  </si>
  <si>
    <t>16 02 058</t>
  </si>
  <si>
    <t>16 02 060</t>
  </si>
  <si>
    <t>16 02 062</t>
  </si>
  <si>
    <t>16 02 063</t>
  </si>
  <si>
    <t>16 02 064</t>
  </si>
  <si>
    <t>23 01 023</t>
  </si>
  <si>
    <t>Belopp tkr 2020</t>
  </si>
  <si>
    <t>Se Tabell 2.3 för specifikation över finansiärer som finansierat bidrag till lärosätena</t>
  </si>
  <si>
    <t>AnslagsNr</t>
  </si>
  <si>
    <t>01 09 001</t>
  </si>
  <si>
    <t>02 01 007</t>
  </si>
  <si>
    <t>02 01 012</t>
  </si>
  <si>
    <t>02 01 016</t>
  </si>
  <si>
    <t>03 01 001</t>
  </si>
  <si>
    <t>04 01 001</t>
  </si>
  <si>
    <t>04 01 007</t>
  </si>
  <si>
    <t>04 01 008</t>
  </si>
  <si>
    <t>05 01 002</t>
  </si>
  <si>
    <t>05 01 006</t>
  </si>
  <si>
    <t>05 01 007</t>
  </si>
  <si>
    <t>05 01 008</t>
  </si>
  <si>
    <t>06 01 004</t>
  </si>
  <si>
    <t>06 01 007</t>
  </si>
  <si>
    <t>06 01 009</t>
  </si>
  <si>
    <t>06 02 004</t>
  </si>
  <si>
    <t>06 03 001</t>
  </si>
  <si>
    <t>07 01 001</t>
  </si>
  <si>
    <t>09 01 001</t>
  </si>
  <si>
    <t>09 01 002</t>
  </si>
  <si>
    <t>09 01 006</t>
  </si>
  <si>
    <t>09 01 008</t>
  </si>
  <si>
    <t>09 02 001</t>
  </si>
  <si>
    <t>09 02 004</t>
  </si>
  <si>
    <t>09 02 005</t>
  </si>
  <si>
    <t>09 04 005</t>
  </si>
  <si>
    <t>09 04 006</t>
  </si>
  <si>
    <t>10 02 001</t>
  </si>
  <si>
    <t>13 02 001</t>
  </si>
  <si>
    <t>13 02 002</t>
  </si>
  <si>
    <t>Åtgärder mot diskriminering och rasism m.m.</t>
  </si>
  <si>
    <t>Myndigheten för ungdoms- och civilsamhällesfrågor</t>
  </si>
  <si>
    <t>13 03 001</t>
  </si>
  <si>
    <t>Särskilda jämställdhetsåtgärder</t>
  </si>
  <si>
    <t>14 01 001</t>
  </si>
  <si>
    <t>14 01 008</t>
  </si>
  <si>
    <t>16 01 005</t>
  </si>
  <si>
    <t>16 02 066</t>
  </si>
  <si>
    <t>16 03 001</t>
  </si>
  <si>
    <t>16 03 002</t>
  </si>
  <si>
    <t>16 03 004</t>
  </si>
  <si>
    <t>16 03 006</t>
  </si>
  <si>
    <t>16 03 007</t>
  </si>
  <si>
    <t>16 03 008</t>
  </si>
  <si>
    <t>16 03 013</t>
  </si>
  <si>
    <t>17 01 004</t>
  </si>
  <si>
    <t>17 01 007</t>
  </si>
  <si>
    <t>17 03 002</t>
  </si>
  <si>
    <t>17 07 001</t>
  </si>
  <si>
    <t>17 08 001</t>
  </si>
  <si>
    <t>17 11 002</t>
  </si>
  <si>
    <t>17 13 001</t>
  </si>
  <si>
    <t>17 13 005</t>
  </si>
  <si>
    <t>18 01 005</t>
  </si>
  <si>
    <t>18 01 006</t>
  </si>
  <si>
    <t>19 01 001</t>
  </si>
  <si>
    <t>20 01 004</t>
  </si>
  <si>
    <t>20 01 005</t>
  </si>
  <si>
    <t>20 01 009</t>
  </si>
  <si>
    <t>20 01 011</t>
  </si>
  <si>
    <t>20 01 019</t>
  </si>
  <si>
    <t>Regeringskansliet</t>
  </si>
  <si>
    <t>20 02 002</t>
  </si>
  <si>
    <t>22 01 001</t>
  </si>
  <si>
    <t>22 01 002</t>
  </si>
  <si>
    <t>22 01 009</t>
  </si>
  <si>
    <t>23 01 003</t>
  </si>
  <si>
    <t>23 01 015</t>
  </si>
  <si>
    <t>Konkurrenskraftig livsmedelssektor</t>
  </si>
  <si>
    <t>23 01 019</t>
  </si>
  <si>
    <t>23 01 024</t>
  </si>
  <si>
    <t>23 01 025</t>
  </si>
  <si>
    <t>24 01 002</t>
  </si>
  <si>
    <t>24 01 003</t>
  </si>
  <si>
    <t>24 01 005</t>
  </si>
  <si>
    <t>Näringslivsutveckling</t>
  </si>
  <si>
    <t>24 01 009</t>
  </si>
  <si>
    <t>24 01 014</t>
  </si>
  <si>
    <t>Diskrimineringsombudsmannen</t>
  </si>
  <si>
    <t>16 01 010</t>
  </si>
  <si>
    <t>Fortbildning av lärare och förskolepersonal</t>
  </si>
  <si>
    <t>20 01 010</t>
  </si>
  <si>
    <t>Klimatanpassning</t>
  </si>
  <si>
    <t>Länsstyrelsen i Örebro län</t>
  </si>
  <si>
    <t>Statens skolverk</t>
  </si>
  <si>
    <t>09 06 002</t>
  </si>
  <si>
    <t>16 01 012</t>
  </si>
  <si>
    <t>Belopp tkr 2021</t>
  </si>
  <si>
    <t>Justeringskvot</t>
  </si>
  <si>
    <t>Ojusterat</t>
  </si>
  <si>
    <t>Justerat</t>
  </si>
  <si>
    <t>INSTITUTET FÖR RYMDFYSIK</t>
  </si>
  <si>
    <t>STATISTISKA CENTRALBYRÅN</t>
  </si>
  <si>
    <t>04 01 009</t>
  </si>
  <si>
    <t>Brottsoffermyndigheten</t>
  </si>
  <si>
    <t>06 01 001</t>
  </si>
  <si>
    <t>Förbandsverksamhet och beredskap</t>
  </si>
  <si>
    <t>07 01 002</t>
  </si>
  <si>
    <t>07 01 003</t>
  </si>
  <si>
    <t>Nordiska Afrikainstitutet</t>
  </si>
  <si>
    <t>10 02 002</t>
  </si>
  <si>
    <t>Inspektionen för socialförsäkringen</t>
  </si>
  <si>
    <t>Myndigheten för arbetsmiljökunskap</t>
  </si>
  <si>
    <t>17 08 004</t>
  </si>
  <si>
    <t>Forum för levande historia</t>
  </si>
  <si>
    <t>17 11 004</t>
  </si>
  <si>
    <t>Statens medieråd</t>
  </si>
  <si>
    <t>Stöd till taltidningar</t>
  </si>
  <si>
    <t>19 01 003</t>
  </si>
  <si>
    <t>Åtgärder för ras- och skredsäkring längs Göta älv</t>
  </si>
  <si>
    <t>23 01 001</t>
  </si>
  <si>
    <t>Skogsstyrelsen</t>
  </si>
  <si>
    <t xml:space="preserve">Inrapporteringen ska överensstämma med lärosätets resultat- och balansräkning i årsredovisningen. </t>
  </si>
  <si>
    <t>Belopp tkr 2022</t>
  </si>
  <si>
    <t>Mälardalens universitet: Forskning och utbildning på forskarnivå</t>
  </si>
  <si>
    <t>Mälardalens universitet</t>
  </si>
  <si>
    <t>FoU</t>
  </si>
  <si>
    <t>Kammarkollegiet (flera lärosäten)</t>
  </si>
  <si>
    <t>LÄNSSTYRELSEN I VÄSTERBOTTENS LÄN</t>
  </si>
  <si>
    <t>NORDISKA AFRIKAINSTITUTET</t>
  </si>
  <si>
    <t>TOTALT</t>
  </si>
  <si>
    <t>Källa för övriga myndigheter: SCB:s Forskning i offentlig sektor samt beräkningar av SCB:s Statsbudgetanalys</t>
  </si>
  <si>
    <t>Digitaliseringsmyndigheten</t>
  </si>
  <si>
    <t xml:space="preserve">Tillväxtverket </t>
  </si>
  <si>
    <t>Belopp tkr 2023</t>
  </si>
  <si>
    <t>Europeiska forskningsrådet (ERC)</t>
  </si>
  <si>
    <t>Regioner</t>
  </si>
  <si>
    <t>Anslag 2024</t>
  </si>
  <si>
    <t>FoU 2024</t>
  </si>
  <si>
    <t>Korttidsinvesteringar</t>
  </si>
  <si>
    <t>20 01 018</t>
  </si>
  <si>
    <t>i övrigt oförändrat.</t>
  </si>
  <si>
    <t>- varav inomstatliga bidrag*</t>
  </si>
  <si>
    <t>*Stiftelsen Riksbankens jubileumsfond och Östersjöstiftelsen har lagts till som inomstatliga finansiärer från och med 2023, vilket höjer de inomstatliga bidragsintäkterna av FoU. Båda enheterna ingår i populationen för den statliga förvaltningen enligt nationalräkenskaperna (NR) och borde ha varit med som inomstatliga finansiärer även tidigare år. Tidigare år är dock inte justerade. Värdet av de inomstatliga bidragsintäkterna för dessa två finansiärer uppgår till ungefär mellan 400 och 500 miljoner kronor årligen för åren 2018-2022. FoU-sammanställningen i övrigt påverkas inte av denna korrigering.</t>
  </si>
  <si>
    <t>Stiftelsen Riksbankens jubileumsfond*</t>
  </si>
  <si>
    <t>Östersjöstiftelsen*</t>
  </si>
  <si>
    <t>Övriga statliga myndigheter (+)**</t>
  </si>
  <si>
    <t>Se Tabell 2.2 för specifikation över de inomstatliga finansiärer som finansierat bidrag till lärosätena</t>
  </si>
  <si>
    <t>Belopp tkr 2024</t>
  </si>
  <si>
    <t>Tabell 1 Översikt över utfall FoU 2024 och beräknad andel FoU i staten 2024</t>
  </si>
  <si>
    <t>Utfall FoU 2024</t>
  </si>
  <si>
    <t>Beräknad andel FoU i staten 2024 (kvot)</t>
  </si>
  <si>
    <t>Se Tabell 4 Andel FoU 2024</t>
  </si>
  <si>
    <t xml:space="preserve">Se Tabell 2.1 UoH anslag 2024 för specifikation över anslag </t>
  </si>
  <si>
    <t>Tabell 2.1 UoH anslag 2024 (tkr)</t>
  </si>
  <si>
    <t>FoUkvot</t>
  </si>
  <si>
    <t>Uppsala universitet: Forskning och utbildning på
forskarnivå</t>
  </si>
  <si>
    <t>Lunds universitet: Forskning och utbildning på
forskarnivå</t>
  </si>
  <si>
    <t>Göteborgs universitet: Forskning och utbildning på
forskarnivå</t>
  </si>
  <si>
    <t>Stockholms universitet: Forskning och utbildning
på forskarnivå</t>
  </si>
  <si>
    <t>Umeå universitet: Forskning och utbildning på
forskarnivå</t>
  </si>
  <si>
    <t>Linköpings universitet: Forskning och utbildning på
forskarnivå</t>
  </si>
  <si>
    <t>Karolinska institutet: Forskning och utbildning på
forskarnivå</t>
  </si>
  <si>
    <t>Kungl. Tekniska högskolan: Forskning och
utbildning på forskarnivå</t>
  </si>
  <si>
    <t>Luleå tekniska universitet: Forskning och
utbildning på forskarnivå</t>
  </si>
  <si>
    <t>Karlstads universitet: Forskning och utbildning på
forskarnivå</t>
  </si>
  <si>
    <t>Linnéuniversitetet: Forskning och utbildning på
forskarnivå</t>
  </si>
  <si>
    <t>Örebro universitet: Forskning och utbildning på
forskarnivå</t>
  </si>
  <si>
    <t>Mittuniversitetet: Forskning och utbildning på
forskarnivå</t>
  </si>
  <si>
    <t>Malmö universitet: Forskning och utbildning på
forskarnivå</t>
  </si>
  <si>
    <t>Mälardalens universitet: Forskning och utbildning
på forskarnivå</t>
  </si>
  <si>
    <t>Blekinge tekniska högskola: Forskning och
utbildning på forskarnivå</t>
  </si>
  <si>
    <t>Stockholms konstnärliga högskola: Forskning och
utbildning på forskarnivå</t>
  </si>
  <si>
    <t>Gymnastik- och idrottshögskolan: Forskning och
utbildning på forskarnivå</t>
  </si>
  <si>
    <t>Högskolan i Borås: Forskning och utbildning på
forskarnivå</t>
  </si>
  <si>
    <t>Högskolan Dalarna: Forskning och utbildning på
forskarnivå</t>
  </si>
  <si>
    <t>Högskolan i Gävle: Forskning och utbildning på
forskarnivå</t>
  </si>
  <si>
    <t>Högskolan i Halmstad: Forskning och utbildning
på forskarnivå</t>
  </si>
  <si>
    <t>Högskolan Kristianstad: Forskning och utbildning
på forskarnivå</t>
  </si>
  <si>
    <t>Högskolan i Skövde: Forskning och utbildning på
forskarnivå</t>
  </si>
  <si>
    <t>Högskolan Väst: Forskning och utbildning på
forskarnivå</t>
  </si>
  <si>
    <t>Konstfack: Forskning och utbildning på forskarnivå</t>
  </si>
  <si>
    <t>Kungl. Konsthögskolan: Forskning och utbildning
på forskarnivå</t>
  </si>
  <si>
    <t>Kungl. Musikhögskolan i Stockholm: Forskning
och utbildning på forskarnivå</t>
  </si>
  <si>
    <t>Södertörns högskola: Forskning och utbildning på
forskarnivå</t>
  </si>
  <si>
    <t>Försvarshögskolan: Forskning och utbildning på
forskarnivå</t>
  </si>
  <si>
    <t>Enskilda utbildningsanordnare på
högskoleområdet</t>
  </si>
  <si>
    <t>09 04 007</t>
  </si>
  <si>
    <t>Bidrag till utveckling av socialt arbete m.m.</t>
  </si>
  <si>
    <t>14 01 007</t>
  </si>
  <si>
    <t>Regionala utvecklingsåtgärder</t>
  </si>
  <si>
    <t>19 01 004</t>
  </si>
  <si>
    <t>20 01 006</t>
  </si>
  <si>
    <t>Kemikalieinspektionen</t>
  </si>
  <si>
    <t>21 01 003</t>
  </si>
  <si>
    <t>22 01 012</t>
  </si>
  <si>
    <t>Transportstyrelsen</t>
  </si>
  <si>
    <t>22 02 004</t>
  </si>
  <si>
    <t>Informationsteknik och telekommunikation</t>
  </si>
  <si>
    <t>Forskning, utredningar och andra insatser rörande säkerhetspolitik, rustningskontroll, nedrustning och icke-spridning</t>
  </si>
  <si>
    <t>Styrelsen för internationellt utvecklingssamarbete (Sida)</t>
  </si>
  <si>
    <t>Åtgärder avseende alkohol, narkotika, dopning, tobak samt spel</t>
  </si>
  <si>
    <t>Europeiska socialfonden+ m.m. för perioden 2021–2027</t>
  </si>
  <si>
    <t>Karlstads universitet: Forskning och utbildning påforskarnivå</t>
  </si>
  <si>
    <t>Stockholms konstnärliga högskola: Forskning och utbildning på forskarnivå</t>
  </si>
  <si>
    <t>Kungl. Konsthögskolan: Forskning och utbildning på forskarnivå</t>
  </si>
  <si>
    <t>Kungl. Musikhögskolan i Stockholm: Forskning och utbildning på forskarnivå</t>
  </si>
  <si>
    <t>Europeiska regionala utvecklingsfonden perioden 2014-2020</t>
  </si>
  <si>
    <t>Anslag 2025</t>
  </si>
  <si>
    <t>FoU 2025</t>
  </si>
  <si>
    <t>14 02 005</t>
  </si>
  <si>
    <t>Europeiska regionala utvecklingsfonden och Fonden för en rättvis omställning perioden 2021-2027</t>
  </si>
  <si>
    <t>Ej staten 2024</t>
  </si>
  <si>
    <t>Tabell 4. Andel FoU 2024</t>
  </si>
  <si>
    <t>Tabell 2.3 Total bidragsintäkt hos statliga universitet och högskolor 2024 (tkr)</t>
  </si>
  <si>
    <t>2024</t>
  </si>
  <si>
    <t>*Tillagda som inomstatliga finansiärer från och med 2023. Se not flik "Tabell 1 Översikt 2024".</t>
  </si>
  <si>
    <t>Tabell 2.2 Inomstatlig bidragsintäkt hos statliga universitet och högskolor 2024 (tkr)</t>
  </si>
  <si>
    <t>Utfall 2024</t>
  </si>
  <si>
    <r>
      <t>För 2024 har den största delen av uppgifterna hämtats från Universitetskanslersämbetets (UKÄ) undersökning</t>
    </r>
    <r>
      <rPr>
        <i/>
        <sz val="11"/>
        <color theme="1"/>
        <rFont val="Calibri"/>
        <family val="2"/>
        <scheme val="minor"/>
      </rPr>
      <t xml:space="preserve"> Ekonomiska mallen. </t>
    </r>
    <r>
      <rPr>
        <sz val="11"/>
        <color theme="1"/>
        <rFont val="Calibri"/>
        <family val="2"/>
        <scheme val="minor"/>
      </rPr>
      <t xml:space="preserve"> </t>
    </r>
  </si>
  <si>
    <t>Statliga anslag till forskning och utveckling (Statsbudgetanalysen) (2024 och 2025)</t>
  </si>
  <si>
    <r>
      <t xml:space="preserve">För övriga myndigheter med FoU har uppgifter om intäkter för FoU hämtats från SCB:s undersökning </t>
    </r>
    <r>
      <rPr>
        <i/>
        <sz val="11"/>
        <rFont val="Calibri"/>
        <family val="2"/>
        <scheme val="minor"/>
      </rPr>
      <t>Statsbudgetanalysen 2025 med siffror avseende 2024</t>
    </r>
    <r>
      <rPr>
        <sz val="11"/>
        <rFont val="Calibri"/>
        <family val="2"/>
        <scheme val="minor"/>
      </rPr>
      <t>.</t>
    </r>
  </si>
  <si>
    <r>
      <t xml:space="preserve">För 2024 har uppgifter hämtats från </t>
    </r>
    <r>
      <rPr>
        <i/>
        <sz val="11"/>
        <rFont val="Calibri"/>
        <family val="2"/>
        <scheme val="minor"/>
      </rPr>
      <t>Statliga anslag till forskning och utveckling (Statsbudgetanalysen) 2025.</t>
    </r>
  </si>
  <si>
    <t>Ekonomiska data från undersökningen Ekonomiska mallen 2024 (enligt publicering april 2025).</t>
  </si>
  <si>
    <t>Saknar uppgift för övriga myndigheter 2024 då SCB:s undersökningar bara görs varannat år. Har använt 2023 års värde och räknat upp forskning vid försvarsmyndigheter 5 procent,</t>
  </si>
  <si>
    <t>STATLIGA MYNDIGHETERS EGEN FOU 2024</t>
  </si>
  <si>
    <t xml:space="preserve">FoU i staten 2024 ökar med 2 807 miljoner jämfört med 2023. Ökningen avser främst bidragsfinansierad forskning på universitet och högskolor. 
</t>
  </si>
  <si>
    <t>**Saknar uppgift för övriga myndigheter 2024 då SCB:s undersökningar bara görs varannat år. Har använt 2023 års total och räknat upp forskning vid försvarsmyndigheter 5 procent, i övrigt oförändrat.</t>
  </si>
  <si>
    <t>Andel FoU i staten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</si>
</sst>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_-* #,##0\ _k_r_-;\-* #,##0\ _k_r_-;_-* &quot;-&quot;??\ _k_r_-;_-@_-"/>
    <numFmt numFmtId="166" formatCode="0.0000"/>
    <numFmt numFmtId="167" formatCode="#,###,###,###,##0"/>
    <numFmt numFmtId="168" formatCode="#,###,###,##0"/>
  </numFmts>
  <fonts count="31"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8"/>
      <color theme="3"/>
      <name val="Calibri Light"/>
      <family val="2"/>
      <scheme val="major"/>
    </font>
    <font>
      <b/>
      <sz val="15"/>
      <color theme="3"/>
      <name val="Calibri"/>
      <family val="2"/>
      <scheme val="minor"/>
    </font>
    <font>
      <sz val="8"/>
      <color theme="1"/>
      <name val="Calibri"/>
      <family val="2"/>
      <scheme val="minor"/>
    </font>
    <font>
      <sz val="8"/>
      <name val="Arial"/>
      <family val="2"/>
    </font>
    <font>
      <i/>
      <sz val="11"/>
      <color theme="1"/>
      <name val="Calibri"/>
      <family val="2"/>
      <scheme val="minor"/>
    </font>
    <font>
      <b/>
      <sz val="11"/>
      <name val="Calibri"/>
      <family val="2"/>
      <scheme val="minor"/>
    </font>
    <font>
      <sz val="11"/>
      <name val="Calibri"/>
      <family val="2"/>
      <scheme val="minor"/>
    </font>
    <font>
      <sz val="11"/>
      <name val="Arial"/>
      <family val="2"/>
    </font>
    <font>
      <b/>
      <sz val="9"/>
      <color rgb="FF000000"/>
      <name val="Arial"/>
      <family val="2"/>
    </font>
    <font>
      <b/>
      <sz val="14"/>
      <color rgb="FF112277"/>
      <name val="Arial"/>
      <family val="2"/>
    </font>
    <font>
      <b/>
      <sz val="8"/>
      <name val="Arial"/>
      <family val="2"/>
    </font>
    <font>
      <sz val="14"/>
      <name val="Arial"/>
      <family val="2"/>
    </font>
    <font>
      <sz val="11"/>
      <color theme="5" tint="-0.249977111117893"/>
      <name val="Calibri"/>
      <family val="2"/>
      <scheme val="minor"/>
    </font>
    <font>
      <sz val="8"/>
      <color theme="5" tint="-0.249977111117893"/>
      <name val="Arial"/>
      <family val="2"/>
    </font>
    <font>
      <sz val="8"/>
      <color theme="1"/>
      <name val="Arial"/>
      <family val="2"/>
    </font>
    <font>
      <sz val="12"/>
      <name val="Arial"/>
      <family val="2"/>
    </font>
    <font>
      <i/>
      <sz val="8"/>
      <name val="Arial"/>
      <family val="2"/>
    </font>
    <font>
      <sz val="10"/>
      <name val="Arial"/>
      <family val="2"/>
    </font>
    <font>
      <sz val="11"/>
      <color rgb="FFFF0000"/>
      <name val="Calibri"/>
      <family val="2"/>
      <scheme val="minor"/>
    </font>
    <font>
      <sz val="8"/>
      <color rgb="FFFF0000"/>
      <name val="Arial"/>
      <family val="2"/>
    </font>
    <font>
      <b/>
      <sz val="15"/>
      <color theme="3"/>
      <name val="Calibri"/>
      <family val="2"/>
    </font>
    <font>
      <sz val="10"/>
      <color rgb="FF000000"/>
      <name val="Arial"/>
      <family val="2"/>
    </font>
    <font>
      <b/>
      <sz val="13.5"/>
      <color theme="3"/>
      <name val="Calibri"/>
      <family val="2"/>
      <scheme val="minor"/>
    </font>
    <font>
      <i/>
      <sz val="11"/>
      <name val="Calibri"/>
      <family val="2"/>
      <scheme val="minor"/>
    </font>
    <font>
      <sz val="11"/>
      <color rgb="FF000000"/>
      <name val="Calibri"/>
      <family val="2"/>
      <scheme val="minor"/>
    </font>
    <font>
      <sz val="11"/>
      <color rgb="FF000000"/>
      <name val="Arial"/>
      <family val="2"/>
    </font>
    <font>
      <i/>
      <sz val="8"/>
      <color rgb="FF000000"/>
      <name val="Arial"/>
      <family val="2"/>
    </font>
  </fonts>
  <fills count="8">
    <fill>
      <patternFill patternType="none"/>
    </fill>
    <fill>
      <patternFill patternType="gray125"/>
    </fill>
    <fill>
      <patternFill patternType="solid">
        <fgColor rgb="FFB8C976"/>
        <bgColor indexed="64"/>
      </patternFill>
    </fill>
    <fill>
      <patternFill patternType="solid">
        <fgColor rgb="FFEDF2F9"/>
        <bgColor indexed="64"/>
      </patternFill>
    </fill>
    <fill>
      <patternFill patternType="solid">
        <fgColor rgb="FFFAFBFE"/>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indexed="64"/>
      </patternFill>
    </fill>
  </fills>
  <borders count="5">
    <border>
      <left/>
      <right/>
      <top/>
      <bottom/>
      <diagonal/>
    </border>
    <border>
      <left/>
      <right/>
      <top/>
      <bottom style="thick">
        <color theme="4"/>
      </bottom>
      <diagonal/>
    </border>
    <border>
      <left/>
      <right/>
      <top style="thick">
        <color rgb="FFB8B8B8"/>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6">
    <xf numFmtId="0" fontId="0" fillId="0" borderId="0"/>
    <xf numFmtId="0" fontId="3" fillId="0" borderId="0"/>
    <xf numFmtId="0" fontId="4" fillId="0" borderId="0" applyNumberFormat="0" applyFill="0" applyBorder="0" applyAlignment="0" applyProtection="0"/>
    <xf numFmtId="0" fontId="5" fillId="0" borderId="1" applyNumberFormat="0" applyFill="0" applyAlignment="0" applyProtection="0"/>
    <xf numFmtId="0" fontId="6" fillId="0" borderId="0"/>
    <xf numFmtId="0" fontId="12" fillId="2" borderId="2" applyAlignment="0">
      <alignment horizontal="left" vertical="center"/>
      <protection locked="0"/>
    </xf>
  </cellStyleXfs>
  <cellXfs count="86">
    <xf numFmtId="0" fontId="0" fillId="0" borderId="0" xfId="0"/>
    <xf numFmtId="0" fontId="1" fillId="0" borderId="0" xfId="0" applyFont="1"/>
    <xf numFmtId="0" fontId="0" fillId="0" borderId="0" xfId="0" applyFont="1"/>
    <xf numFmtId="0" fontId="7" fillId="0" borderId="0" xfId="4" applyFont="1"/>
    <xf numFmtId="0" fontId="5" fillId="0" borderId="1" xfId="3"/>
    <xf numFmtId="0" fontId="1" fillId="0" borderId="0" xfId="0" applyFont="1" applyFill="1"/>
    <xf numFmtId="0" fontId="0" fillId="0" borderId="0" xfId="0" applyFill="1"/>
    <xf numFmtId="0" fontId="5" fillId="0" borderId="1" xfId="3" quotePrefix="1"/>
    <xf numFmtId="0" fontId="4" fillId="0" borderId="0" xfId="2"/>
    <xf numFmtId="0" fontId="9" fillId="0" borderId="0" xfId="4" applyFont="1"/>
    <xf numFmtId="0" fontId="10" fillId="0" borderId="0" xfId="4" applyFont="1"/>
    <xf numFmtId="0" fontId="7" fillId="0" borderId="0" xfId="4" applyFont="1" applyBorder="1"/>
    <xf numFmtId="0" fontId="1" fillId="0" borderId="0" xfId="0" applyFont="1" applyAlignment="1">
      <alignment horizontal="right"/>
    </xf>
    <xf numFmtId="3" fontId="0" fillId="0" borderId="0" xfId="0" applyNumberFormat="1" applyFont="1" applyBorder="1"/>
    <xf numFmtId="3" fontId="1" fillId="0" borderId="0" xfId="0" applyNumberFormat="1" applyFont="1" applyBorder="1"/>
    <xf numFmtId="3" fontId="0" fillId="0" borderId="0" xfId="0" applyNumberFormat="1" applyFont="1" applyFill="1" applyBorder="1"/>
    <xf numFmtId="0" fontId="0" fillId="0" borderId="0" xfId="0" applyFont="1" applyFill="1"/>
    <xf numFmtId="0" fontId="0" fillId="0" borderId="0" xfId="0" quotePrefix="1" applyFont="1" applyFill="1"/>
    <xf numFmtId="3" fontId="1" fillId="0" borderId="0" xfId="0" applyNumberFormat="1" applyFont="1" applyFill="1" applyBorder="1"/>
    <xf numFmtId="0" fontId="11" fillId="0" borderId="0" xfId="4" applyFont="1" applyAlignment="1">
      <alignment wrapText="1"/>
    </xf>
    <xf numFmtId="3" fontId="7" fillId="0" borderId="0" xfId="4" applyNumberFormat="1" applyFont="1"/>
    <xf numFmtId="3" fontId="1" fillId="0" borderId="0" xfId="0" applyNumberFormat="1" applyFont="1"/>
    <xf numFmtId="0" fontId="13" fillId="3" borderId="3" xfId="0" applyFont="1" applyFill="1" applyBorder="1" applyAlignment="1">
      <alignment horizontal="center"/>
    </xf>
    <xf numFmtId="0" fontId="0" fillId="4" borderId="0" xfId="0" applyFont="1" applyFill="1" applyBorder="1" applyAlignment="1">
      <alignment horizontal="left"/>
    </xf>
    <xf numFmtId="0" fontId="0" fillId="0" borderId="0" xfId="0" applyAlignment="1">
      <alignment horizontal="left" indent="1"/>
    </xf>
    <xf numFmtId="0" fontId="1" fillId="0" borderId="0" xfId="0" applyFont="1" applyAlignment="1">
      <alignment horizontal="left"/>
    </xf>
    <xf numFmtId="0" fontId="5" fillId="0" borderId="1" xfId="3" applyAlignment="1"/>
    <xf numFmtId="3" fontId="2" fillId="0" borderId="0" xfId="0" applyNumberFormat="1" applyFont="1"/>
    <xf numFmtId="49" fontId="1" fillId="0" borderId="0" xfId="0" applyNumberFormat="1" applyFont="1" applyAlignment="1">
      <alignment horizontal="right"/>
    </xf>
    <xf numFmtId="0" fontId="2" fillId="0" borderId="0" xfId="0" applyFont="1" applyAlignment="1">
      <alignment horizontal="left" indent="1"/>
    </xf>
    <xf numFmtId="3" fontId="0" fillId="0" borderId="0" xfId="0" applyNumberFormat="1" applyFont="1"/>
    <xf numFmtId="0" fontId="0" fillId="0" borderId="0" xfId="0" applyFill="1" applyAlignment="1">
      <alignment horizontal="left" indent="1"/>
    </xf>
    <xf numFmtId="0" fontId="9" fillId="0" borderId="0" xfId="4" applyFont="1" applyFill="1"/>
    <xf numFmtId="0" fontId="9" fillId="0" borderId="0" xfId="4" applyFont="1" applyAlignment="1">
      <alignment horizontal="right"/>
    </xf>
    <xf numFmtId="3" fontId="1" fillId="0" borderId="0" xfId="0" applyNumberFormat="1" applyFont="1" applyAlignment="1">
      <alignment horizontal="right"/>
    </xf>
    <xf numFmtId="0" fontId="9" fillId="0" borderId="0" xfId="4" applyFont="1" applyAlignment="1">
      <alignment horizontal="left"/>
    </xf>
    <xf numFmtId="0" fontId="7" fillId="0" borderId="0" xfId="4" applyFont="1" applyAlignment="1"/>
    <xf numFmtId="0" fontId="14" fillId="0" borderId="0" xfId="4" applyFont="1" applyAlignment="1">
      <alignment horizontal="right"/>
    </xf>
    <xf numFmtId="0" fontId="1" fillId="0" borderId="0" xfId="0" applyFont="1" applyAlignment="1"/>
    <xf numFmtId="0" fontId="1" fillId="0" borderId="0" xfId="0" applyNumberFormat="1" applyFont="1" applyFill="1" applyBorder="1" applyAlignment="1"/>
    <xf numFmtId="0" fontId="13" fillId="3" borderId="3" xfId="0" applyFont="1" applyFill="1" applyBorder="1" applyAlignment="1">
      <alignment horizontal="center"/>
    </xf>
    <xf numFmtId="3" fontId="0" fillId="0" borderId="0" xfId="0" applyNumberFormat="1"/>
    <xf numFmtId="0" fontId="15" fillId="0" borderId="0" xfId="4" applyFont="1"/>
    <xf numFmtId="0" fontId="16" fillId="0" borderId="0" xfId="0" applyFont="1" applyFill="1"/>
    <xf numFmtId="0" fontId="17" fillId="0" borderId="0" xfId="4" applyFont="1" applyFill="1"/>
    <xf numFmtId="3" fontId="10" fillId="0" borderId="0" xfId="0" applyNumberFormat="1" applyFont="1" applyFill="1" applyBorder="1"/>
    <xf numFmtId="0" fontId="10" fillId="0" borderId="0" xfId="0" applyFont="1" applyFill="1"/>
    <xf numFmtId="0" fontId="7" fillId="5" borderId="0" xfId="4" applyFont="1" applyFill="1"/>
    <xf numFmtId="164" fontId="7" fillId="6" borderId="0" xfId="4" applyNumberFormat="1" applyFont="1" applyFill="1" applyAlignment="1">
      <alignment wrapText="1"/>
    </xf>
    <xf numFmtId="3" fontId="7" fillId="5" borderId="0" xfId="4" applyNumberFormat="1" applyFont="1" applyFill="1"/>
    <xf numFmtId="164" fontId="7" fillId="6" borderId="0" xfId="4" applyNumberFormat="1" applyFont="1" applyFill="1"/>
    <xf numFmtId="1" fontId="7" fillId="5" borderId="0" xfId="4" applyNumberFormat="1" applyFont="1" applyFill="1"/>
    <xf numFmtId="165" fontId="7" fillId="5" borderId="0" xfId="4" applyNumberFormat="1" applyFont="1" applyFill="1"/>
    <xf numFmtId="0" fontId="7" fillId="6" borderId="0" xfId="4" applyFont="1" applyFill="1"/>
    <xf numFmtId="0" fontId="19" fillId="0" borderId="0" xfId="4" applyFont="1"/>
    <xf numFmtId="166" fontId="7" fillId="0" borderId="0" xfId="4" applyNumberFormat="1" applyFont="1"/>
    <xf numFmtId="0" fontId="10" fillId="0" borderId="0" xfId="0" quotePrefix="1" applyFont="1" applyFill="1"/>
    <xf numFmtId="0" fontId="20" fillId="0" borderId="0" xfId="4" applyFont="1"/>
    <xf numFmtId="0" fontId="21" fillId="0" borderId="0" xfId="4" applyFont="1"/>
    <xf numFmtId="0" fontId="22" fillId="0" borderId="0" xfId="0" quotePrefix="1" applyFont="1" applyFill="1"/>
    <xf numFmtId="0" fontId="23" fillId="0" borderId="0" xfId="4" applyFont="1"/>
    <xf numFmtId="0" fontId="11" fillId="0" borderId="0" xfId="4" applyFont="1"/>
    <xf numFmtId="167" fontId="0" fillId="7" borderId="4" xfId="0" applyNumberFormat="1" applyFont="1" applyFill="1" applyBorder="1" applyAlignment="1">
      <alignment horizontal="right"/>
    </xf>
    <xf numFmtId="0" fontId="21" fillId="0" borderId="0" xfId="4" applyFont="1" applyAlignment="1"/>
    <xf numFmtId="168" fontId="0" fillId="7" borderId="4" xfId="0" applyNumberFormat="1" applyFont="1" applyFill="1" applyBorder="1" applyAlignment="1">
      <alignment horizontal="right"/>
    </xf>
    <xf numFmtId="0" fontId="0" fillId="7" borderId="4" xfId="0" applyFont="1" applyFill="1" applyBorder="1" applyAlignment="1">
      <alignment horizontal="left"/>
    </xf>
    <xf numFmtId="0" fontId="25" fillId="7" borderId="4" xfId="0" applyFont="1" applyFill="1" applyBorder="1" applyAlignment="1">
      <alignment horizontal="left"/>
    </xf>
    <xf numFmtId="0" fontId="0" fillId="7" borderId="4" xfId="0" applyFont="1" applyFill="1" applyBorder="1" applyAlignment="1">
      <alignment horizontal="left" wrapText="1"/>
    </xf>
    <xf numFmtId="0" fontId="18" fillId="7" borderId="4" xfId="0" applyFont="1" applyFill="1" applyBorder="1" applyAlignment="1">
      <alignment horizontal="left"/>
    </xf>
    <xf numFmtId="168" fontId="0" fillId="7" borderId="0" xfId="0" applyNumberFormat="1" applyFont="1" applyFill="1" applyBorder="1" applyAlignment="1">
      <alignment horizontal="right"/>
    </xf>
    <xf numFmtId="167" fontId="7" fillId="0" borderId="0" xfId="4" applyNumberFormat="1" applyFont="1"/>
    <xf numFmtId="0" fontId="26" fillId="0" borderId="1" xfId="3" applyFont="1" applyAlignment="1"/>
    <xf numFmtId="166" fontId="9" fillId="0" borderId="0" xfId="4" applyNumberFormat="1" applyFont="1" applyAlignment="1">
      <alignment horizontal="left"/>
    </xf>
    <xf numFmtId="0" fontId="10" fillId="0" borderId="0" xfId="0" applyFont="1"/>
    <xf numFmtId="3" fontId="0" fillId="0" borderId="0" xfId="0" applyNumberFormat="1" applyFont="1" applyFill="1"/>
    <xf numFmtId="0" fontId="0" fillId="0" borderId="0" xfId="0" applyFont="1" applyAlignment="1">
      <alignment horizontal="left"/>
    </xf>
    <xf numFmtId="0" fontId="0" fillId="0" borderId="0" xfId="0" applyFont="1" applyAlignment="1">
      <alignment horizontal="left" indent="1"/>
    </xf>
    <xf numFmtId="3" fontId="1" fillId="0" borderId="0" xfId="0" applyNumberFormat="1" applyFont="1" applyFill="1"/>
    <xf numFmtId="0" fontId="20" fillId="0" borderId="0" xfId="4" applyFont="1" applyAlignment="1">
      <alignment wrapText="1"/>
    </xf>
    <xf numFmtId="168" fontId="21" fillId="0" borderId="0" xfId="4" applyNumberFormat="1" applyFont="1"/>
    <xf numFmtId="3" fontId="28" fillId="0" borderId="0" xfId="0" applyNumberFormat="1" applyFont="1" applyFill="1" applyBorder="1" applyAlignment="1">
      <alignment horizontal="right"/>
    </xf>
    <xf numFmtId="3" fontId="28" fillId="0" borderId="0" xfId="0" applyNumberFormat="1" applyFont="1" applyFill="1" applyBorder="1"/>
    <xf numFmtId="0" fontId="29" fillId="0" borderId="0" xfId="4" applyFont="1" applyAlignment="1">
      <alignment wrapText="1"/>
    </xf>
    <xf numFmtId="0" fontId="30" fillId="0" borderId="0" xfId="4" applyFont="1" applyAlignment="1">
      <alignment wrapText="1"/>
    </xf>
    <xf numFmtId="0" fontId="24" fillId="0" borderId="1" xfId="3" applyFont="1" applyAlignment="1">
      <alignment horizontal="left"/>
    </xf>
    <xf numFmtId="0" fontId="5" fillId="0" borderId="1" xfId="3" applyAlignment="1">
      <alignment horizontal="left"/>
    </xf>
  </cellXfs>
  <cellStyles count="6">
    <cellStyle name="Normal" xfId="0" builtinId="0"/>
    <cellStyle name="Normal 2" xfId="4"/>
    <cellStyle name="Normal 3" xfId="1"/>
    <cellStyle name="Rubrik" xfId="2" builtinId="15"/>
    <cellStyle name="Rubrik 1" xfId="3" builtinId="16"/>
    <cellStyle name="SCBLime" xf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showGridLines="0" zoomScale="130" zoomScaleNormal="130" workbookViewId="0">
      <selection activeCell="M11" sqref="M11"/>
    </sheetView>
  </sheetViews>
  <sheetFormatPr defaultRowHeight="15" x14ac:dyDescent="0.25"/>
  <cols>
    <col min="1" max="1" width="13.42578125" customWidth="1"/>
  </cols>
  <sheetData>
    <row r="1" spans="1:14" ht="20.25" thickBot="1" x14ac:dyDescent="0.35">
      <c r="A1" s="4" t="s">
        <v>128</v>
      </c>
      <c r="B1" s="4"/>
      <c r="C1" s="4"/>
      <c r="D1" s="4"/>
      <c r="E1" s="4"/>
      <c r="F1" s="4"/>
      <c r="G1" s="4"/>
      <c r="H1" s="4"/>
      <c r="I1" s="4"/>
      <c r="J1" s="4"/>
      <c r="K1" s="4"/>
      <c r="L1" s="4"/>
      <c r="M1" s="4"/>
      <c r="N1" s="4"/>
    </row>
    <row r="2" spans="1:14" ht="15.75" thickTop="1" x14ac:dyDescent="0.25"/>
    <row r="3" spans="1:14" x14ac:dyDescent="0.25">
      <c r="A3" t="s">
        <v>129</v>
      </c>
    </row>
    <row r="5" spans="1:14" x14ac:dyDescent="0.25">
      <c r="A5" s="1" t="s">
        <v>478</v>
      </c>
    </row>
    <row r="6" spans="1:14" x14ac:dyDescent="0.25">
      <c r="A6" t="s">
        <v>479</v>
      </c>
    </row>
    <row r="7" spans="1:14" x14ac:dyDescent="0.25">
      <c r="A7" t="s">
        <v>130</v>
      </c>
    </row>
    <row r="8" spans="1:14" x14ac:dyDescent="0.25">
      <c r="A8" t="s">
        <v>382</v>
      </c>
    </row>
    <row r="9" spans="1:14" x14ac:dyDescent="0.25">
      <c r="A9" s="73" t="s">
        <v>481</v>
      </c>
    </row>
    <row r="11" spans="1:14" x14ac:dyDescent="0.25">
      <c r="A11" s="5" t="s">
        <v>411</v>
      </c>
      <c r="B11" s="6"/>
      <c r="C11" s="6"/>
      <c r="D11" s="6"/>
      <c r="E11" s="2"/>
    </row>
    <row r="12" spans="1:14" x14ac:dyDescent="0.25">
      <c r="A12" s="73" t="s">
        <v>482</v>
      </c>
      <c r="E12" s="2"/>
    </row>
    <row r="13" spans="1:14" x14ac:dyDescent="0.25">
      <c r="A13" s="2" t="s">
        <v>131</v>
      </c>
      <c r="E13" s="2"/>
    </row>
    <row r="14" spans="1:14" x14ac:dyDescent="0.25">
      <c r="A14" s="2"/>
      <c r="E14" s="2"/>
    </row>
    <row r="15" spans="1:14" ht="20.25" thickBot="1" x14ac:dyDescent="0.35">
      <c r="A15" s="4" t="s">
        <v>132</v>
      </c>
      <c r="B15" s="4"/>
      <c r="C15" s="4"/>
      <c r="D15" s="4"/>
      <c r="E15" s="7"/>
      <c r="F15" s="4"/>
      <c r="G15" s="4"/>
      <c r="H15" s="4"/>
      <c r="I15" s="4"/>
      <c r="J15" s="4"/>
      <c r="K15" s="4"/>
      <c r="L15" s="4"/>
      <c r="M15" s="4"/>
      <c r="N15" s="4"/>
    </row>
    <row r="16" spans="1:14" ht="15" customHeight="1" thickTop="1" x14ac:dyDescent="0.35">
      <c r="A16" s="8"/>
    </row>
    <row r="17" spans="1:11" x14ac:dyDescent="0.25">
      <c r="A17" s="9" t="s">
        <v>133</v>
      </c>
      <c r="E17" s="2"/>
    </row>
    <row r="18" spans="1:11" x14ac:dyDescent="0.25">
      <c r="A18" s="10" t="s">
        <v>483</v>
      </c>
    </row>
    <row r="19" spans="1:11" x14ac:dyDescent="0.25">
      <c r="A19" s="10"/>
    </row>
    <row r="20" spans="1:11" x14ac:dyDescent="0.25">
      <c r="A20" s="9" t="s">
        <v>134</v>
      </c>
    </row>
    <row r="21" spans="1:11" x14ac:dyDescent="0.25">
      <c r="A21" s="10" t="s">
        <v>480</v>
      </c>
    </row>
    <row r="22" spans="1:11" x14ac:dyDescent="0.25">
      <c r="A22" s="10" t="s">
        <v>135</v>
      </c>
    </row>
    <row r="23" spans="1:11" x14ac:dyDescent="0.25">
      <c r="A23" s="10"/>
    </row>
    <row r="24" spans="1:11" x14ac:dyDescent="0.25">
      <c r="A24" s="9" t="s">
        <v>136</v>
      </c>
    </row>
    <row r="25" spans="1:11" x14ac:dyDescent="0.25">
      <c r="A25" s="10" t="s">
        <v>137</v>
      </c>
      <c r="H25" s="6"/>
      <c r="I25" s="6"/>
      <c r="J25" s="6"/>
      <c r="K25" s="6"/>
    </row>
    <row r="26" spans="1:11" x14ac:dyDescent="0.25">
      <c r="A26" s="10" t="s">
        <v>188</v>
      </c>
    </row>
  </sheetData>
  <pageMargins left="0.70866141732283472" right="0.70866141732283472" top="0.74803149606299213" bottom="0.74803149606299213" header="0.31496062992125984" footer="0.31496062992125984"/>
  <pageSetup paperSize="9" scale="98" orientation="landscape"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5"/>
  <sheetViews>
    <sheetView zoomScale="120" zoomScaleNormal="120" workbookViewId="0">
      <pane xSplit="7" ySplit="5" topLeftCell="H126" activePane="bottomRight" state="frozen"/>
      <selection pane="topRight" activeCell="H1" sqref="H1"/>
      <selection pane="bottomLeft" activeCell="A6" sqref="A6"/>
      <selection pane="bottomRight" activeCell="L138" sqref="L138"/>
    </sheetView>
  </sheetViews>
  <sheetFormatPr defaultColWidth="7.42578125" defaultRowHeight="11.25" x14ac:dyDescent="0.2"/>
  <cols>
    <col min="1" max="1" width="27.42578125" style="3" bestFit="1" customWidth="1"/>
    <col min="2" max="2" width="73" style="3" customWidth="1"/>
    <col min="3" max="3" width="25.140625" style="3" customWidth="1"/>
    <col min="4" max="4" width="17.85546875" style="3" hidden="1" customWidth="1"/>
    <col min="5" max="5" width="9.7109375" style="3" hidden="1" customWidth="1"/>
    <col min="6" max="6" width="10.5703125" style="3" hidden="1" customWidth="1"/>
    <col min="7" max="7" width="9.5703125" style="3" hidden="1" customWidth="1"/>
    <col min="8" max="11" width="9.5703125" style="3" customWidth="1"/>
    <col min="12" max="12" width="10.7109375" style="3" bestFit="1" customWidth="1"/>
    <col min="13" max="13" width="10.5703125" style="3" bestFit="1" customWidth="1"/>
    <col min="14" max="14" width="15.42578125" style="3" bestFit="1" customWidth="1"/>
    <col min="15" max="15" width="9.140625" style="3" bestFit="1" customWidth="1"/>
    <col min="16" max="16384" width="7.42578125" style="3"/>
  </cols>
  <sheetData>
    <row r="1" spans="1:16" s="54" customFormat="1" ht="15" x14ac:dyDescent="0.2">
      <c r="A1" s="54" t="s">
        <v>473</v>
      </c>
    </row>
    <row r="3" spans="1:16" x14ac:dyDescent="0.2">
      <c r="F3" s="47"/>
      <c r="G3" s="47"/>
      <c r="H3" s="47"/>
      <c r="I3" s="47"/>
      <c r="J3" s="47"/>
      <c r="K3" s="47"/>
      <c r="L3" s="47"/>
      <c r="M3" s="47"/>
      <c r="N3" s="47"/>
      <c r="O3" s="47"/>
      <c r="P3" s="53"/>
    </row>
    <row r="4" spans="1:16" ht="45" x14ac:dyDescent="0.2">
      <c r="A4" s="3" t="s">
        <v>269</v>
      </c>
      <c r="B4" s="3" t="s">
        <v>189</v>
      </c>
      <c r="C4" s="3" t="s">
        <v>98</v>
      </c>
      <c r="D4" s="3" t="s">
        <v>397</v>
      </c>
      <c r="E4" s="3" t="s">
        <v>398</v>
      </c>
      <c r="F4" s="47" t="s">
        <v>468</v>
      </c>
      <c r="G4" s="47" t="s">
        <v>469</v>
      </c>
      <c r="H4" s="3" t="s">
        <v>397</v>
      </c>
      <c r="I4" s="3" t="s">
        <v>398</v>
      </c>
      <c r="J4" s="47" t="s">
        <v>468</v>
      </c>
      <c r="K4" s="47" t="s">
        <v>469</v>
      </c>
      <c r="L4" s="47" t="s">
        <v>472</v>
      </c>
      <c r="M4" s="47" t="s">
        <v>96</v>
      </c>
      <c r="N4" s="47" t="s">
        <v>399</v>
      </c>
      <c r="O4" s="47" t="s">
        <v>97</v>
      </c>
      <c r="P4" s="48" t="s">
        <v>488</v>
      </c>
    </row>
    <row r="5" spans="1:16" x14ac:dyDescent="0.2">
      <c r="F5" s="49"/>
      <c r="G5" s="49"/>
      <c r="H5" s="49"/>
      <c r="I5" s="49"/>
      <c r="J5" s="49"/>
      <c r="K5" s="49"/>
      <c r="L5" s="47"/>
      <c r="M5" s="47"/>
      <c r="N5" s="47"/>
      <c r="O5" s="47"/>
      <c r="P5" s="50"/>
    </row>
    <row r="6" spans="1:16" ht="15" x14ac:dyDescent="0.25">
      <c r="A6" s="65" t="s">
        <v>270</v>
      </c>
      <c r="B6" s="67" t="s">
        <v>0</v>
      </c>
      <c r="C6" s="3" t="s">
        <v>0</v>
      </c>
      <c r="D6" s="62">
        <v>31234</v>
      </c>
      <c r="E6" s="64">
        <v>15527.438460588</v>
      </c>
      <c r="F6" s="62">
        <v>33736</v>
      </c>
      <c r="G6" s="64">
        <v>16771.264132240402</v>
      </c>
      <c r="H6" s="69">
        <f t="shared" ref="H6:H37" si="0">D6/1000</f>
        <v>31.234000000000002</v>
      </c>
      <c r="I6" s="69">
        <f t="shared" ref="I6:I37" si="1">E6/1000</f>
        <v>15.527438460588</v>
      </c>
      <c r="J6" s="69">
        <f t="shared" ref="J6:J37" si="2">F6/1000</f>
        <v>33.735999999999997</v>
      </c>
      <c r="K6" s="69">
        <f t="shared" ref="K6:K37" si="3">G6/1000</f>
        <v>16.7712641322404</v>
      </c>
      <c r="L6" s="47">
        <v>0</v>
      </c>
      <c r="M6" s="51"/>
      <c r="N6" s="51"/>
      <c r="O6" s="49">
        <f>I6-L6-M6-N6</f>
        <v>15.527438460588</v>
      </c>
      <c r="P6" s="50">
        <f>O6/H6</f>
        <v>0.49713256261087274</v>
      </c>
    </row>
    <row r="7" spans="1:16" ht="15" x14ac:dyDescent="0.25">
      <c r="A7" s="65" t="s">
        <v>271</v>
      </c>
      <c r="B7" s="65" t="s">
        <v>1</v>
      </c>
      <c r="C7" s="3" t="s">
        <v>1</v>
      </c>
      <c r="D7" s="62">
        <v>78007</v>
      </c>
      <c r="E7" s="64">
        <v>16897.866210294</v>
      </c>
      <c r="F7" s="62">
        <v>74837</v>
      </c>
      <c r="G7" s="64">
        <v>16211.181221938699</v>
      </c>
      <c r="H7" s="69">
        <f t="shared" si="0"/>
        <v>78.007000000000005</v>
      </c>
      <c r="I7" s="69">
        <f t="shared" si="1"/>
        <v>16.897866210294001</v>
      </c>
      <c r="J7" s="69">
        <f t="shared" si="2"/>
        <v>74.837000000000003</v>
      </c>
      <c r="K7" s="69">
        <f t="shared" si="3"/>
        <v>16.211181221938698</v>
      </c>
      <c r="L7" s="47">
        <v>0</v>
      </c>
      <c r="M7" s="51"/>
      <c r="N7" s="51"/>
      <c r="O7" s="49">
        <f t="shared" ref="O7:O68" si="4">I7-L7-M7-N7</f>
        <v>16.897866210294001</v>
      </c>
      <c r="P7" s="50">
        <f t="shared" ref="P7:P68" si="5">O7/H7</f>
        <v>0.21661987014362813</v>
      </c>
    </row>
    <row r="8" spans="1:16" ht="15" x14ac:dyDescent="0.25">
      <c r="A8" s="65" t="s">
        <v>272</v>
      </c>
      <c r="B8" s="65" t="s">
        <v>2</v>
      </c>
      <c r="C8" s="3" t="s">
        <v>2</v>
      </c>
      <c r="D8" s="62">
        <v>378441</v>
      </c>
      <c r="E8" s="64">
        <v>6911.0558257381299</v>
      </c>
      <c r="F8" s="62">
        <v>392878</v>
      </c>
      <c r="G8" s="64">
        <v>7174.7030335094296</v>
      </c>
      <c r="H8" s="69">
        <f t="shared" si="0"/>
        <v>378.44099999999997</v>
      </c>
      <c r="I8" s="69">
        <f t="shared" si="1"/>
        <v>6.9110558257381296</v>
      </c>
      <c r="J8" s="69">
        <f t="shared" si="2"/>
        <v>392.87799999999999</v>
      </c>
      <c r="K8" s="69">
        <f t="shared" si="3"/>
        <v>7.17470303350943</v>
      </c>
      <c r="L8" s="47">
        <v>0</v>
      </c>
      <c r="M8" s="51"/>
      <c r="N8" s="51"/>
      <c r="O8" s="49">
        <f t="shared" si="4"/>
        <v>6.9110558257381296</v>
      </c>
      <c r="P8" s="50">
        <f t="shared" si="5"/>
        <v>1.8261910907481298E-2</v>
      </c>
    </row>
    <row r="9" spans="1:16" ht="15" x14ac:dyDescent="0.25">
      <c r="A9" s="65" t="s">
        <v>273</v>
      </c>
      <c r="B9" s="65" t="s">
        <v>3</v>
      </c>
      <c r="C9" s="3" t="s">
        <v>148</v>
      </c>
      <c r="D9" s="62">
        <v>59353</v>
      </c>
      <c r="E9" s="64">
        <v>59353</v>
      </c>
      <c r="F9" s="62">
        <v>30753</v>
      </c>
      <c r="G9" s="64">
        <v>30753</v>
      </c>
      <c r="H9" s="69">
        <f t="shared" si="0"/>
        <v>59.353000000000002</v>
      </c>
      <c r="I9" s="69">
        <f t="shared" si="1"/>
        <v>59.353000000000002</v>
      </c>
      <c r="J9" s="69">
        <f t="shared" si="2"/>
        <v>30.753</v>
      </c>
      <c r="K9" s="69">
        <f t="shared" si="3"/>
        <v>30.753</v>
      </c>
      <c r="L9" s="47">
        <v>0</v>
      </c>
      <c r="M9" s="51"/>
      <c r="N9" s="51"/>
      <c r="O9" s="49">
        <f t="shared" si="4"/>
        <v>59.353000000000002</v>
      </c>
      <c r="P9" s="50">
        <f t="shared" si="5"/>
        <v>1</v>
      </c>
    </row>
    <row r="10" spans="1:16" ht="15" x14ac:dyDescent="0.25">
      <c r="A10" s="65" t="s">
        <v>274</v>
      </c>
      <c r="B10" s="65" t="s">
        <v>146</v>
      </c>
      <c r="C10" s="3" t="s">
        <v>146</v>
      </c>
      <c r="D10" s="62">
        <v>8586863</v>
      </c>
      <c r="E10" s="64">
        <v>10239.290606803999</v>
      </c>
      <c r="F10" s="62">
        <v>9184087</v>
      </c>
      <c r="G10" s="64">
        <v>10951.4424244536</v>
      </c>
      <c r="H10" s="69">
        <f t="shared" si="0"/>
        <v>8586.8629999999994</v>
      </c>
      <c r="I10" s="69">
        <f t="shared" si="1"/>
        <v>10.239290606803999</v>
      </c>
      <c r="J10" s="69">
        <f t="shared" si="2"/>
        <v>9184.0869999999995</v>
      </c>
      <c r="K10" s="69">
        <f t="shared" si="3"/>
        <v>10.9514424244536</v>
      </c>
      <c r="L10" s="47">
        <v>0</v>
      </c>
      <c r="M10" s="51"/>
      <c r="N10" s="51"/>
      <c r="O10" s="49">
        <f t="shared" si="4"/>
        <v>10.239290606803999</v>
      </c>
      <c r="P10" s="50">
        <f t="shared" si="5"/>
        <v>1.1924367032295729E-3</v>
      </c>
    </row>
    <row r="11" spans="1:16" ht="15" x14ac:dyDescent="0.25">
      <c r="A11" s="65" t="s">
        <v>275</v>
      </c>
      <c r="B11" s="65" t="s">
        <v>4</v>
      </c>
      <c r="C11" s="3" t="s">
        <v>4</v>
      </c>
      <c r="D11" s="62">
        <v>40765012</v>
      </c>
      <c r="E11" s="64">
        <v>13070.391146342899</v>
      </c>
      <c r="F11" s="62">
        <v>45211735</v>
      </c>
      <c r="G11" s="64">
        <v>14496.1336171028</v>
      </c>
      <c r="H11" s="69">
        <f t="shared" si="0"/>
        <v>40765.012000000002</v>
      </c>
      <c r="I11" s="69">
        <f t="shared" si="1"/>
        <v>13.070391146342899</v>
      </c>
      <c r="J11" s="69">
        <f t="shared" si="2"/>
        <v>45211.735000000001</v>
      </c>
      <c r="K11" s="69">
        <f t="shared" si="3"/>
        <v>14.496133617102799</v>
      </c>
      <c r="L11" s="47">
        <v>0</v>
      </c>
      <c r="M11" s="51"/>
      <c r="N11" s="51"/>
      <c r="O11" s="49">
        <f t="shared" si="4"/>
        <v>13.070391146342899</v>
      </c>
      <c r="P11" s="50">
        <f t="shared" si="5"/>
        <v>3.2062767812610722E-4</v>
      </c>
    </row>
    <row r="12" spans="1:16" ht="15" x14ac:dyDescent="0.25">
      <c r="A12" s="65" t="s">
        <v>276</v>
      </c>
      <c r="B12" s="65" t="s">
        <v>5</v>
      </c>
      <c r="C12" s="3" t="s">
        <v>5</v>
      </c>
      <c r="D12" s="62">
        <v>256552</v>
      </c>
      <c r="E12" s="64">
        <v>69301.852346900705</v>
      </c>
      <c r="F12" s="62">
        <v>308695</v>
      </c>
      <c r="G12" s="64">
        <v>83387.131303698698</v>
      </c>
      <c r="H12" s="69">
        <f t="shared" si="0"/>
        <v>256.55200000000002</v>
      </c>
      <c r="I12" s="69">
        <f t="shared" si="1"/>
        <v>69.301852346900702</v>
      </c>
      <c r="J12" s="69">
        <f t="shared" si="2"/>
        <v>308.69499999999999</v>
      </c>
      <c r="K12" s="69">
        <f t="shared" si="3"/>
        <v>83.387131303698695</v>
      </c>
      <c r="L12" s="47">
        <v>0</v>
      </c>
      <c r="M12" s="51"/>
      <c r="N12" s="51"/>
      <c r="O12" s="49">
        <f t="shared" si="4"/>
        <v>69.301852346900702</v>
      </c>
      <c r="P12" s="50">
        <f t="shared" si="5"/>
        <v>0.27012789745120169</v>
      </c>
    </row>
    <row r="13" spans="1:16" ht="15" x14ac:dyDescent="0.25">
      <c r="A13" s="65" t="s">
        <v>277</v>
      </c>
      <c r="B13" s="65" t="s">
        <v>6</v>
      </c>
      <c r="C13" s="3" t="s">
        <v>6</v>
      </c>
      <c r="D13" s="62">
        <v>605838</v>
      </c>
      <c r="E13" s="64">
        <v>20279.115929774402</v>
      </c>
      <c r="F13" s="62">
        <v>664682</v>
      </c>
      <c r="G13" s="64">
        <v>22248.7914829283</v>
      </c>
      <c r="H13" s="69">
        <f t="shared" si="0"/>
        <v>605.83799999999997</v>
      </c>
      <c r="I13" s="69">
        <f t="shared" si="1"/>
        <v>20.279115929774402</v>
      </c>
      <c r="J13" s="69">
        <f t="shared" si="2"/>
        <v>664.68200000000002</v>
      </c>
      <c r="K13" s="69">
        <f t="shared" si="3"/>
        <v>22.248791482928301</v>
      </c>
      <c r="L13" s="47">
        <v>0</v>
      </c>
      <c r="M13" s="51"/>
      <c r="N13" s="51"/>
      <c r="O13" s="49">
        <f t="shared" si="4"/>
        <v>20.279115929774402</v>
      </c>
      <c r="P13" s="50">
        <f t="shared" si="5"/>
        <v>3.3472835856737944E-2</v>
      </c>
    </row>
    <row r="14" spans="1:16" ht="15" x14ac:dyDescent="0.25">
      <c r="A14" s="65" t="s">
        <v>363</v>
      </c>
      <c r="B14" s="65" t="s">
        <v>364</v>
      </c>
      <c r="C14" s="3" t="s">
        <v>364</v>
      </c>
      <c r="D14" s="62">
        <v>58712</v>
      </c>
      <c r="E14" s="64">
        <v>3209.0793122894502</v>
      </c>
      <c r="F14" s="62">
        <v>62700</v>
      </c>
      <c r="G14" s="64">
        <v>3427.0553358861698</v>
      </c>
      <c r="H14" s="69">
        <f t="shared" si="0"/>
        <v>58.712000000000003</v>
      </c>
      <c r="I14" s="69">
        <f t="shared" si="1"/>
        <v>3.2090793122894503</v>
      </c>
      <c r="J14" s="69">
        <f t="shared" si="2"/>
        <v>62.7</v>
      </c>
      <c r="K14" s="69">
        <f t="shared" si="3"/>
        <v>3.4270553358861697</v>
      </c>
      <c r="L14" s="47">
        <v>0</v>
      </c>
      <c r="M14" s="51"/>
      <c r="N14" s="51"/>
      <c r="O14" s="49">
        <f t="shared" si="4"/>
        <v>3.2090793122894503</v>
      </c>
      <c r="P14" s="50">
        <f t="shared" si="5"/>
        <v>5.4657979838694817E-2</v>
      </c>
    </row>
    <row r="15" spans="1:16" ht="15" x14ac:dyDescent="0.25">
      <c r="A15" s="65" t="s">
        <v>278</v>
      </c>
      <c r="B15" s="65" t="s">
        <v>7</v>
      </c>
      <c r="C15" s="3" t="s">
        <v>149</v>
      </c>
      <c r="D15" s="62">
        <v>183441</v>
      </c>
      <c r="E15" s="64">
        <v>1104.8321069139199</v>
      </c>
      <c r="F15" s="62">
        <v>185456</v>
      </c>
      <c r="G15" s="64">
        <v>61018.968089030401</v>
      </c>
      <c r="H15" s="69">
        <f t="shared" si="0"/>
        <v>183.441</v>
      </c>
      <c r="I15" s="69">
        <f t="shared" si="1"/>
        <v>1.10483210691392</v>
      </c>
      <c r="J15" s="69">
        <f t="shared" si="2"/>
        <v>185.45599999999999</v>
      </c>
      <c r="K15" s="69">
        <f t="shared" si="3"/>
        <v>61.018968089030402</v>
      </c>
      <c r="L15" s="47">
        <v>0</v>
      </c>
      <c r="M15" s="51"/>
      <c r="N15" s="51"/>
      <c r="O15" s="49">
        <f t="shared" si="4"/>
        <v>1.10483210691392</v>
      </c>
      <c r="P15" s="50">
        <f t="shared" si="5"/>
        <v>6.0228199089294105E-3</v>
      </c>
    </row>
    <row r="16" spans="1:16" ht="30" x14ac:dyDescent="0.25">
      <c r="A16" s="65" t="s">
        <v>279</v>
      </c>
      <c r="B16" s="67" t="s">
        <v>459</v>
      </c>
      <c r="C16" s="3" t="s">
        <v>12</v>
      </c>
      <c r="D16" s="62">
        <v>83358</v>
      </c>
      <c r="E16" s="64">
        <v>66141.999048980404</v>
      </c>
      <c r="F16" s="62">
        <v>343771</v>
      </c>
      <c r="G16" s="64">
        <v>51300</v>
      </c>
      <c r="H16" s="69">
        <f t="shared" si="0"/>
        <v>83.358000000000004</v>
      </c>
      <c r="I16" s="69">
        <f t="shared" si="1"/>
        <v>66.141999048980409</v>
      </c>
      <c r="J16" s="69">
        <f t="shared" si="2"/>
        <v>343.77100000000002</v>
      </c>
      <c r="K16" s="69">
        <f t="shared" si="3"/>
        <v>51.3</v>
      </c>
      <c r="L16" s="47">
        <v>0</v>
      </c>
      <c r="M16" s="51"/>
      <c r="N16" s="51"/>
      <c r="O16" s="49">
        <f t="shared" si="4"/>
        <v>66.141999048980409</v>
      </c>
      <c r="P16" s="50">
        <f t="shared" si="5"/>
        <v>0.79346912172773343</v>
      </c>
    </row>
    <row r="17" spans="1:16" ht="15" x14ac:dyDescent="0.25">
      <c r="A17" s="65" t="s">
        <v>280</v>
      </c>
      <c r="B17" s="67" t="s">
        <v>9</v>
      </c>
      <c r="C17" s="3" t="s">
        <v>150</v>
      </c>
      <c r="D17" s="62">
        <v>28402</v>
      </c>
      <c r="E17" s="64">
        <v>28402</v>
      </c>
      <c r="F17" s="49"/>
      <c r="G17" s="49"/>
      <c r="H17" s="69">
        <f t="shared" si="0"/>
        <v>28.402000000000001</v>
      </c>
      <c r="I17" s="69">
        <f t="shared" si="1"/>
        <v>28.402000000000001</v>
      </c>
      <c r="J17" s="69">
        <f t="shared" si="2"/>
        <v>0</v>
      </c>
      <c r="K17" s="69">
        <f t="shared" si="3"/>
        <v>0</v>
      </c>
      <c r="L17" s="47">
        <v>28</v>
      </c>
      <c r="M17" s="51"/>
      <c r="N17" s="51"/>
      <c r="O17" s="49">
        <f t="shared" si="4"/>
        <v>0.40200000000000102</v>
      </c>
      <c r="P17" s="50">
        <f t="shared" si="5"/>
        <v>1.4153932821632315E-2</v>
      </c>
    </row>
    <row r="18" spans="1:16" ht="15" x14ac:dyDescent="0.25">
      <c r="A18" s="65" t="s">
        <v>281</v>
      </c>
      <c r="B18" s="65" t="s">
        <v>8</v>
      </c>
      <c r="C18" s="3" t="s">
        <v>150</v>
      </c>
      <c r="D18" s="62">
        <v>19175</v>
      </c>
      <c r="E18" s="64">
        <v>19175</v>
      </c>
      <c r="F18" s="49"/>
      <c r="G18" s="49"/>
      <c r="H18" s="69">
        <f t="shared" si="0"/>
        <v>19.175000000000001</v>
      </c>
      <c r="I18" s="69">
        <f t="shared" si="1"/>
        <v>19.175000000000001</v>
      </c>
      <c r="J18" s="69">
        <f t="shared" si="2"/>
        <v>0</v>
      </c>
      <c r="K18" s="69">
        <f t="shared" si="3"/>
        <v>0</v>
      </c>
      <c r="L18" s="47">
        <v>19</v>
      </c>
      <c r="M18" s="51"/>
      <c r="N18" s="51"/>
      <c r="O18" s="49">
        <f t="shared" si="4"/>
        <v>0.17500000000000071</v>
      </c>
      <c r="P18" s="50">
        <f t="shared" si="5"/>
        <v>9.1264667535854351E-3</v>
      </c>
    </row>
    <row r="19" spans="1:16" ht="15" x14ac:dyDescent="0.25">
      <c r="A19" s="65" t="s">
        <v>365</v>
      </c>
      <c r="B19" s="65" t="s">
        <v>366</v>
      </c>
      <c r="C19" s="3" t="s">
        <v>149</v>
      </c>
      <c r="D19" s="62">
        <v>60649599</v>
      </c>
      <c r="E19" s="64">
        <v>118369.332655518</v>
      </c>
      <c r="F19" s="62">
        <v>66245663</v>
      </c>
      <c r="G19" s="64">
        <v>129291.125579121</v>
      </c>
      <c r="H19" s="69">
        <f t="shared" si="0"/>
        <v>60649.599000000002</v>
      </c>
      <c r="I19" s="69">
        <f t="shared" si="1"/>
        <v>118.36933265551799</v>
      </c>
      <c r="J19" s="69">
        <f t="shared" si="2"/>
        <v>66245.663</v>
      </c>
      <c r="K19" s="69">
        <f t="shared" si="3"/>
        <v>129.291125579121</v>
      </c>
      <c r="L19" s="49">
        <v>0</v>
      </c>
      <c r="M19" s="51">
        <v>0.193416</v>
      </c>
      <c r="N19" s="51">
        <v>0.10301124</v>
      </c>
      <c r="O19" s="49">
        <f t="shared" si="4"/>
        <v>118.07290541551799</v>
      </c>
      <c r="P19" s="50">
        <f t="shared" si="5"/>
        <v>1.9468043872065501E-3</v>
      </c>
    </row>
    <row r="20" spans="1:16" ht="15" x14ac:dyDescent="0.25">
      <c r="A20" s="65" t="s">
        <v>282</v>
      </c>
      <c r="B20" s="65" t="s">
        <v>10</v>
      </c>
      <c r="C20" s="3" t="s">
        <v>91</v>
      </c>
      <c r="D20" s="62">
        <v>1074905</v>
      </c>
      <c r="E20" s="64">
        <v>1074905</v>
      </c>
      <c r="F20" s="62">
        <v>1251905</v>
      </c>
      <c r="G20" s="64">
        <v>1251905</v>
      </c>
      <c r="H20" s="69">
        <f t="shared" si="0"/>
        <v>1074.905</v>
      </c>
      <c r="I20" s="69">
        <f t="shared" si="1"/>
        <v>1074.905</v>
      </c>
      <c r="J20" s="69">
        <f t="shared" si="2"/>
        <v>1251.905</v>
      </c>
      <c r="K20" s="69">
        <f t="shared" si="3"/>
        <v>1251.905</v>
      </c>
      <c r="L20" s="49">
        <v>0</v>
      </c>
      <c r="M20" s="51"/>
      <c r="N20" s="51"/>
      <c r="O20" s="49">
        <f t="shared" si="4"/>
        <v>1074.905</v>
      </c>
      <c r="P20" s="50">
        <f t="shared" si="5"/>
        <v>1</v>
      </c>
    </row>
    <row r="21" spans="1:16" ht="15" x14ac:dyDescent="0.25">
      <c r="A21" s="65" t="s">
        <v>283</v>
      </c>
      <c r="B21" s="65" t="s">
        <v>11</v>
      </c>
      <c r="C21" s="3" t="s">
        <v>149</v>
      </c>
      <c r="D21" s="62">
        <v>304627</v>
      </c>
      <c r="E21" s="64">
        <v>51712.7584887337</v>
      </c>
      <c r="F21" s="62">
        <v>351266</v>
      </c>
      <c r="G21" s="64">
        <v>57376.143983967202</v>
      </c>
      <c r="H21" s="69">
        <f t="shared" si="0"/>
        <v>304.62700000000001</v>
      </c>
      <c r="I21" s="69">
        <f t="shared" si="1"/>
        <v>51.712758488733698</v>
      </c>
      <c r="J21" s="69">
        <f t="shared" si="2"/>
        <v>351.26600000000002</v>
      </c>
      <c r="K21" s="69">
        <f t="shared" si="3"/>
        <v>57.376143983967204</v>
      </c>
      <c r="L21" s="47">
        <v>0</v>
      </c>
      <c r="M21" s="51"/>
      <c r="N21" s="51"/>
      <c r="O21" s="49">
        <f t="shared" si="4"/>
        <v>51.712758488733698</v>
      </c>
      <c r="P21" s="50">
        <f t="shared" si="5"/>
        <v>0.16975763306842037</v>
      </c>
    </row>
    <row r="22" spans="1:16" ht="15" x14ac:dyDescent="0.25">
      <c r="A22" s="65" t="s">
        <v>284</v>
      </c>
      <c r="B22" s="65" t="s">
        <v>12</v>
      </c>
      <c r="C22" s="3" t="s">
        <v>12</v>
      </c>
      <c r="D22" s="62">
        <v>379158</v>
      </c>
      <c r="E22" s="64">
        <v>379158</v>
      </c>
      <c r="F22" s="62">
        <v>572134</v>
      </c>
      <c r="G22" s="64">
        <v>572134</v>
      </c>
      <c r="H22" s="69">
        <f t="shared" si="0"/>
        <v>379.15800000000002</v>
      </c>
      <c r="I22" s="69">
        <f t="shared" si="1"/>
        <v>379.15800000000002</v>
      </c>
      <c r="J22" s="69">
        <f t="shared" si="2"/>
        <v>572.13400000000001</v>
      </c>
      <c r="K22" s="69">
        <f t="shared" si="3"/>
        <v>572.13400000000001</v>
      </c>
      <c r="L22" s="47">
        <v>0</v>
      </c>
      <c r="M22" s="51"/>
      <c r="N22" s="51"/>
      <c r="O22" s="49">
        <f t="shared" si="4"/>
        <v>379.15800000000002</v>
      </c>
      <c r="P22" s="50">
        <f t="shared" si="5"/>
        <v>1</v>
      </c>
    </row>
    <row r="23" spans="1:16" ht="15" x14ac:dyDescent="0.25">
      <c r="A23" s="65" t="s">
        <v>285</v>
      </c>
      <c r="B23" s="65" t="s">
        <v>13</v>
      </c>
      <c r="C23" s="3" t="s">
        <v>151</v>
      </c>
      <c r="D23" s="62">
        <v>1734608</v>
      </c>
      <c r="E23" s="64">
        <v>99941.633097810103</v>
      </c>
      <c r="F23" s="62">
        <v>2391608</v>
      </c>
      <c r="G23" s="64">
        <v>137795.518785678</v>
      </c>
      <c r="H23" s="69">
        <f t="shared" si="0"/>
        <v>1734.6079999999999</v>
      </c>
      <c r="I23" s="69">
        <f t="shared" si="1"/>
        <v>99.941633097810097</v>
      </c>
      <c r="J23" s="69">
        <f t="shared" si="2"/>
        <v>2391.6080000000002</v>
      </c>
      <c r="K23" s="69">
        <f t="shared" si="3"/>
        <v>137.79551878567798</v>
      </c>
      <c r="L23" s="47">
        <v>0</v>
      </c>
      <c r="M23" s="51"/>
      <c r="N23" s="51"/>
      <c r="O23" s="49">
        <f t="shared" si="4"/>
        <v>99.941633097810097</v>
      </c>
      <c r="P23" s="50">
        <f t="shared" si="5"/>
        <v>5.7616264365095801E-2</v>
      </c>
    </row>
    <row r="24" spans="1:16" ht="15" x14ac:dyDescent="0.25">
      <c r="A24" s="65" t="s">
        <v>286</v>
      </c>
      <c r="B24" s="65" t="s">
        <v>15</v>
      </c>
      <c r="C24" s="3" t="s">
        <v>15</v>
      </c>
      <c r="D24" s="62">
        <v>517699</v>
      </c>
      <c r="E24" s="64">
        <v>98480.788301428503</v>
      </c>
      <c r="F24" s="62">
        <v>583208</v>
      </c>
      <c r="G24" s="64">
        <v>110942.427131788</v>
      </c>
      <c r="H24" s="69">
        <f t="shared" si="0"/>
        <v>517.69899999999996</v>
      </c>
      <c r="I24" s="69">
        <f t="shared" si="1"/>
        <v>98.480788301428504</v>
      </c>
      <c r="J24" s="69">
        <f t="shared" si="2"/>
        <v>583.20799999999997</v>
      </c>
      <c r="K24" s="69">
        <f t="shared" si="3"/>
        <v>110.94242713178801</v>
      </c>
      <c r="L24" s="47">
        <v>0</v>
      </c>
      <c r="M24" s="49">
        <v>0</v>
      </c>
      <c r="N24" s="49">
        <v>1.6075610000000001E-6</v>
      </c>
      <c r="O24" s="49">
        <f t="shared" si="4"/>
        <v>98.480786693867501</v>
      </c>
      <c r="P24" s="50">
        <f t="shared" si="5"/>
        <v>0.19022788665588983</v>
      </c>
    </row>
    <row r="25" spans="1:16" ht="15" x14ac:dyDescent="0.25">
      <c r="A25" s="65" t="s">
        <v>287</v>
      </c>
      <c r="B25" s="65" t="s">
        <v>16</v>
      </c>
      <c r="C25" s="3" t="s">
        <v>91</v>
      </c>
      <c r="D25" s="62">
        <v>46639119</v>
      </c>
      <c r="E25" s="64">
        <v>197781.113471663</v>
      </c>
      <c r="F25" s="62">
        <v>42420943</v>
      </c>
      <c r="G25" s="64">
        <v>179893.22099025801</v>
      </c>
      <c r="H25" s="69">
        <f t="shared" si="0"/>
        <v>46639.118999999999</v>
      </c>
      <c r="I25" s="69">
        <f t="shared" si="1"/>
        <v>197.78111347166299</v>
      </c>
      <c r="J25" s="69">
        <f t="shared" si="2"/>
        <v>42420.942999999999</v>
      </c>
      <c r="K25" s="69">
        <f t="shared" si="3"/>
        <v>179.89322099025802</v>
      </c>
      <c r="L25" s="47">
        <v>0</v>
      </c>
      <c r="M25" s="51"/>
      <c r="N25" s="51"/>
      <c r="O25" s="49">
        <f t="shared" si="4"/>
        <v>197.78111347166299</v>
      </c>
      <c r="P25" s="50">
        <f t="shared" si="5"/>
        <v>4.2406700150503058E-3</v>
      </c>
    </row>
    <row r="26" spans="1:16" ht="15" x14ac:dyDescent="0.25">
      <c r="A26" s="65" t="s">
        <v>367</v>
      </c>
      <c r="B26" s="67" t="s">
        <v>460</v>
      </c>
      <c r="C26" s="3" t="s">
        <v>152</v>
      </c>
      <c r="D26" s="62">
        <v>1690200</v>
      </c>
      <c r="E26" s="64">
        <v>443263.93958549702</v>
      </c>
      <c r="F26" s="62">
        <v>1772698</v>
      </c>
      <c r="G26" s="64">
        <v>464899.47886364401</v>
      </c>
      <c r="H26" s="69">
        <f t="shared" si="0"/>
        <v>1690.2</v>
      </c>
      <c r="I26" s="69">
        <f t="shared" si="1"/>
        <v>443.26393958549704</v>
      </c>
      <c r="J26" s="69">
        <f t="shared" si="2"/>
        <v>1772.6980000000001</v>
      </c>
      <c r="K26" s="69">
        <f t="shared" si="3"/>
        <v>464.89947886364399</v>
      </c>
      <c r="L26" s="47">
        <v>0</v>
      </c>
      <c r="M26" s="51"/>
      <c r="N26" s="51"/>
      <c r="O26" s="49">
        <f t="shared" si="4"/>
        <v>443.26393958549704</v>
      </c>
      <c r="P26" s="50">
        <f t="shared" si="5"/>
        <v>0.26225531865193291</v>
      </c>
    </row>
    <row r="27" spans="1:16" ht="15" x14ac:dyDescent="0.25">
      <c r="A27" s="65" t="s">
        <v>368</v>
      </c>
      <c r="B27" s="65" t="s">
        <v>369</v>
      </c>
      <c r="C27" s="3" t="s">
        <v>369</v>
      </c>
      <c r="D27" s="62">
        <v>17320</v>
      </c>
      <c r="E27" s="64">
        <v>9206.3980815573104</v>
      </c>
      <c r="F27" s="62">
        <v>18142</v>
      </c>
      <c r="G27" s="64">
        <v>9643.3299073679409</v>
      </c>
      <c r="H27" s="69">
        <f t="shared" si="0"/>
        <v>17.32</v>
      </c>
      <c r="I27" s="69">
        <f t="shared" si="1"/>
        <v>9.2063980815573103</v>
      </c>
      <c r="J27" s="69">
        <f t="shared" si="2"/>
        <v>18.141999999999999</v>
      </c>
      <c r="K27" s="69">
        <f t="shared" si="3"/>
        <v>9.6433299073679404</v>
      </c>
      <c r="L27" s="47">
        <v>0</v>
      </c>
      <c r="M27" s="51"/>
      <c r="N27" s="51"/>
      <c r="O27" s="49">
        <f t="shared" si="4"/>
        <v>9.2063980815573103</v>
      </c>
      <c r="P27" s="50">
        <f t="shared" si="5"/>
        <v>0.53154723334626497</v>
      </c>
    </row>
    <row r="28" spans="1:16" ht="15" x14ac:dyDescent="0.25">
      <c r="A28" s="65" t="s">
        <v>288</v>
      </c>
      <c r="B28" s="65" t="s">
        <v>24</v>
      </c>
      <c r="C28" s="3" t="s">
        <v>24</v>
      </c>
      <c r="D28" s="62">
        <v>825880</v>
      </c>
      <c r="E28" s="64">
        <v>1482.90338256719</v>
      </c>
      <c r="F28" s="62">
        <v>880788</v>
      </c>
      <c r="G28" s="64">
        <v>1581.4930795328501</v>
      </c>
      <c r="H28" s="69">
        <f t="shared" si="0"/>
        <v>825.88</v>
      </c>
      <c r="I28" s="69">
        <f t="shared" si="1"/>
        <v>1.48290338256719</v>
      </c>
      <c r="J28" s="69">
        <f t="shared" si="2"/>
        <v>880.78800000000001</v>
      </c>
      <c r="K28" s="69">
        <f t="shared" si="3"/>
        <v>1.5814930795328501</v>
      </c>
      <c r="L28" s="47">
        <v>0</v>
      </c>
      <c r="M28" s="51"/>
      <c r="N28" s="51"/>
      <c r="O28" s="49">
        <f t="shared" si="4"/>
        <v>1.48290338256719</v>
      </c>
      <c r="P28" s="50">
        <f t="shared" si="5"/>
        <v>1.7955433992434616E-3</v>
      </c>
    </row>
    <row r="29" spans="1:16" ht="15" x14ac:dyDescent="0.25">
      <c r="A29" s="65" t="s">
        <v>289</v>
      </c>
      <c r="B29" s="67" t="s">
        <v>14</v>
      </c>
      <c r="C29" s="3" t="s">
        <v>14</v>
      </c>
      <c r="D29" s="62">
        <v>94223</v>
      </c>
      <c r="E29" s="64">
        <v>94223</v>
      </c>
      <c r="F29" s="62">
        <v>97461</v>
      </c>
      <c r="G29" s="64">
        <v>97461</v>
      </c>
      <c r="H29" s="69">
        <f t="shared" si="0"/>
        <v>94.222999999999999</v>
      </c>
      <c r="I29" s="69">
        <f t="shared" si="1"/>
        <v>94.222999999999999</v>
      </c>
      <c r="J29" s="69">
        <f t="shared" si="2"/>
        <v>97.460999999999999</v>
      </c>
      <c r="K29" s="69">
        <f t="shared" si="3"/>
        <v>97.460999999999999</v>
      </c>
      <c r="L29" s="47">
        <v>0</v>
      </c>
      <c r="M29" s="51">
        <v>0</v>
      </c>
      <c r="N29" s="51"/>
      <c r="O29" s="49">
        <f t="shared" si="4"/>
        <v>94.222999999999999</v>
      </c>
      <c r="P29" s="50">
        <f t="shared" si="5"/>
        <v>1</v>
      </c>
    </row>
    <row r="30" spans="1:16" ht="15" x14ac:dyDescent="0.25">
      <c r="A30" s="65" t="s">
        <v>290</v>
      </c>
      <c r="B30" s="65" t="s">
        <v>17</v>
      </c>
      <c r="C30" s="3" t="s">
        <v>154</v>
      </c>
      <c r="D30" s="62">
        <v>11528266</v>
      </c>
      <c r="E30" s="64">
        <v>23571.909145944999</v>
      </c>
      <c r="F30" s="62">
        <v>11201986</v>
      </c>
      <c r="G30" s="64">
        <v>22904.762628321299</v>
      </c>
      <c r="H30" s="69">
        <f t="shared" si="0"/>
        <v>11528.266</v>
      </c>
      <c r="I30" s="69">
        <f t="shared" si="1"/>
        <v>23.571909145945</v>
      </c>
      <c r="J30" s="69">
        <f t="shared" si="2"/>
        <v>11201.986000000001</v>
      </c>
      <c r="K30" s="69">
        <f t="shared" si="3"/>
        <v>22.904762628321301</v>
      </c>
      <c r="L30" s="47">
        <v>0</v>
      </c>
      <c r="M30" s="51">
        <v>0.48570272999999997</v>
      </c>
      <c r="N30" s="51">
        <v>8.2220249999999995E-2</v>
      </c>
      <c r="O30" s="49">
        <f t="shared" si="4"/>
        <v>23.003986165945001</v>
      </c>
      <c r="P30" s="50">
        <f t="shared" si="5"/>
        <v>1.9954420002058419E-3</v>
      </c>
    </row>
    <row r="31" spans="1:16" ht="15" x14ac:dyDescent="0.25">
      <c r="A31" s="65" t="s">
        <v>291</v>
      </c>
      <c r="B31" s="65" t="s">
        <v>18</v>
      </c>
      <c r="C31" s="3" t="s">
        <v>154</v>
      </c>
      <c r="D31" s="62">
        <v>2250393</v>
      </c>
      <c r="E31" s="64">
        <v>15222.7371512515</v>
      </c>
      <c r="F31" s="62">
        <v>3620393</v>
      </c>
      <c r="G31" s="64">
        <v>24490.073966294301</v>
      </c>
      <c r="H31" s="69">
        <f t="shared" si="0"/>
        <v>2250.393</v>
      </c>
      <c r="I31" s="69">
        <f t="shared" si="1"/>
        <v>15.222737151251501</v>
      </c>
      <c r="J31" s="69">
        <f t="shared" si="2"/>
        <v>3620.393</v>
      </c>
      <c r="K31" s="69">
        <f t="shared" si="3"/>
        <v>24.4900739662943</v>
      </c>
      <c r="L31" s="47">
        <v>0</v>
      </c>
      <c r="M31" s="51"/>
      <c r="N31" s="51"/>
      <c r="O31" s="49">
        <f t="shared" si="4"/>
        <v>15.222737151251501</v>
      </c>
      <c r="P31" s="50">
        <f t="shared" si="5"/>
        <v>6.7644794270385221E-3</v>
      </c>
    </row>
    <row r="32" spans="1:16" ht="15" x14ac:dyDescent="0.25">
      <c r="A32" s="65" t="s">
        <v>292</v>
      </c>
      <c r="B32" s="65" t="s">
        <v>19</v>
      </c>
      <c r="C32" s="3" t="s">
        <v>19</v>
      </c>
      <c r="D32" s="62">
        <v>537312</v>
      </c>
      <c r="E32" s="64">
        <v>9498.3365116490495</v>
      </c>
      <c r="F32" s="62">
        <v>561718</v>
      </c>
      <c r="G32" s="64">
        <v>9929.7737416072596</v>
      </c>
      <c r="H32" s="69">
        <f t="shared" si="0"/>
        <v>537.31200000000001</v>
      </c>
      <c r="I32" s="69">
        <f t="shared" si="1"/>
        <v>9.4983365116490504</v>
      </c>
      <c r="J32" s="69">
        <f t="shared" si="2"/>
        <v>561.71799999999996</v>
      </c>
      <c r="K32" s="69">
        <f t="shared" si="3"/>
        <v>9.92977374160726</v>
      </c>
      <c r="L32" s="47">
        <v>0</v>
      </c>
      <c r="M32" s="51"/>
      <c r="N32" s="51"/>
      <c r="O32" s="49">
        <f t="shared" si="4"/>
        <v>9.4983365116490504</v>
      </c>
      <c r="P32" s="50">
        <f t="shared" si="5"/>
        <v>1.7677506758920422E-2</v>
      </c>
    </row>
    <row r="33" spans="1:16" ht="15" x14ac:dyDescent="0.25">
      <c r="A33" s="65" t="s">
        <v>293</v>
      </c>
      <c r="B33" s="67" t="s">
        <v>20</v>
      </c>
      <c r="C33" s="3" t="s">
        <v>19</v>
      </c>
      <c r="D33" s="62">
        <v>150502</v>
      </c>
      <c r="E33" s="64">
        <v>3548.2678540625402</v>
      </c>
      <c r="F33" s="62">
        <v>127502</v>
      </c>
      <c r="G33" s="64">
        <v>3006.01485647155</v>
      </c>
      <c r="H33" s="69">
        <f t="shared" si="0"/>
        <v>150.50200000000001</v>
      </c>
      <c r="I33" s="69">
        <f t="shared" si="1"/>
        <v>3.5482678540625403</v>
      </c>
      <c r="J33" s="69">
        <f t="shared" si="2"/>
        <v>127.502</v>
      </c>
      <c r="K33" s="69">
        <f t="shared" si="3"/>
        <v>3.0060148564715501</v>
      </c>
      <c r="L33" s="47">
        <v>0</v>
      </c>
      <c r="M33" s="51"/>
      <c r="N33" s="51"/>
      <c r="O33" s="49">
        <f t="shared" si="4"/>
        <v>3.5482678540625403</v>
      </c>
      <c r="P33" s="50">
        <f t="shared" si="5"/>
        <v>2.3576217286564564E-2</v>
      </c>
    </row>
    <row r="34" spans="1:16" ht="15" x14ac:dyDescent="0.25">
      <c r="A34" s="65" t="s">
        <v>294</v>
      </c>
      <c r="B34" s="67" t="s">
        <v>461</v>
      </c>
      <c r="C34" s="3" t="s">
        <v>19</v>
      </c>
      <c r="D34" s="62">
        <v>90396</v>
      </c>
      <c r="E34" s="64">
        <v>4512.8890115902504</v>
      </c>
      <c r="F34" s="62">
        <v>92796</v>
      </c>
      <c r="G34" s="64">
        <v>4632.7055259030203</v>
      </c>
      <c r="H34" s="69">
        <f t="shared" si="0"/>
        <v>90.396000000000001</v>
      </c>
      <c r="I34" s="69">
        <f t="shared" si="1"/>
        <v>4.51288901159025</v>
      </c>
      <c r="J34" s="69">
        <f t="shared" si="2"/>
        <v>92.796000000000006</v>
      </c>
      <c r="K34" s="69">
        <f t="shared" si="3"/>
        <v>4.6327055259030203</v>
      </c>
      <c r="L34" s="47">
        <v>0</v>
      </c>
      <c r="M34" s="51"/>
      <c r="N34" s="51"/>
      <c r="O34" s="49">
        <f t="shared" si="4"/>
        <v>4.51288901159025</v>
      </c>
      <c r="P34" s="50">
        <f t="shared" si="5"/>
        <v>4.9923547630318268E-2</v>
      </c>
    </row>
    <row r="35" spans="1:16" ht="15" x14ac:dyDescent="0.25">
      <c r="A35" s="65" t="s">
        <v>295</v>
      </c>
      <c r="B35" s="65" t="s">
        <v>21</v>
      </c>
      <c r="C35" s="3" t="s">
        <v>153</v>
      </c>
      <c r="D35" s="62">
        <v>9709790</v>
      </c>
      <c r="E35" s="64">
        <v>34558.667409555899</v>
      </c>
      <c r="F35" s="62">
        <v>6623990</v>
      </c>
      <c r="G35" s="64">
        <v>23575.820623744101</v>
      </c>
      <c r="H35" s="69">
        <f t="shared" si="0"/>
        <v>9709.7900000000009</v>
      </c>
      <c r="I35" s="69">
        <f t="shared" si="1"/>
        <v>34.558667409555902</v>
      </c>
      <c r="J35" s="69">
        <f t="shared" si="2"/>
        <v>6623.99</v>
      </c>
      <c r="K35" s="69">
        <f t="shared" si="3"/>
        <v>23.5758206237441</v>
      </c>
      <c r="L35" s="47">
        <v>0</v>
      </c>
      <c r="M35" s="51"/>
      <c r="N35" s="51"/>
      <c r="O35" s="49">
        <f t="shared" si="4"/>
        <v>34.558667409555902</v>
      </c>
      <c r="P35" s="50">
        <f t="shared" si="5"/>
        <v>3.5591570373361215E-3</v>
      </c>
    </row>
    <row r="36" spans="1:16" ht="15" x14ac:dyDescent="0.25">
      <c r="A36" s="65" t="s">
        <v>296</v>
      </c>
      <c r="B36" s="65" t="s">
        <v>22</v>
      </c>
      <c r="C36" s="3" t="s">
        <v>22</v>
      </c>
      <c r="D36" s="62">
        <v>2137276</v>
      </c>
      <c r="E36" s="64">
        <v>3647.4573128862799</v>
      </c>
      <c r="F36" s="62">
        <v>2391439</v>
      </c>
      <c r="G36" s="64">
        <v>4081.2097589976502</v>
      </c>
      <c r="H36" s="69">
        <f t="shared" si="0"/>
        <v>2137.2759999999998</v>
      </c>
      <c r="I36" s="69">
        <f t="shared" si="1"/>
        <v>3.6474573128862797</v>
      </c>
      <c r="J36" s="69">
        <f t="shared" si="2"/>
        <v>2391.4389999999999</v>
      </c>
      <c r="K36" s="69">
        <f t="shared" si="3"/>
        <v>4.0812097589976499</v>
      </c>
      <c r="L36" s="47">
        <v>0</v>
      </c>
      <c r="M36" s="51"/>
      <c r="N36" s="51"/>
      <c r="O36" s="49">
        <f t="shared" si="4"/>
        <v>3.6474573128862797</v>
      </c>
      <c r="P36" s="50">
        <f t="shared" si="5"/>
        <v>1.7065916207762966E-3</v>
      </c>
    </row>
    <row r="37" spans="1:16" ht="15" x14ac:dyDescent="0.25">
      <c r="A37" s="65" t="s">
        <v>447</v>
      </c>
      <c r="B37" s="65" t="s">
        <v>448</v>
      </c>
      <c r="C37" s="3" t="s">
        <v>153</v>
      </c>
      <c r="D37" s="62">
        <v>1336801</v>
      </c>
      <c r="E37" s="64">
        <v>6129.5018678220504</v>
      </c>
      <c r="F37" s="62">
        <v>3043801</v>
      </c>
      <c r="G37" s="64">
        <v>13956.440722874</v>
      </c>
      <c r="H37" s="69">
        <f t="shared" si="0"/>
        <v>1336.8009999999999</v>
      </c>
      <c r="I37" s="69">
        <f t="shared" si="1"/>
        <v>6.1295018678220501</v>
      </c>
      <c r="J37" s="69">
        <f t="shared" si="2"/>
        <v>3043.8009999999999</v>
      </c>
      <c r="K37" s="69">
        <f t="shared" si="3"/>
        <v>13.956440722874</v>
      </c>
      <c r="L37" s="47">
        <v>0</v>
      </c>
      <c r="M37" s="51"/>
      <c r="N37" s="51"/>
      <c r="O37" s="49">
        <f t="shared" si="4"/>
        <v>6.1295018678220501</v>
      </c>
      <c r="P37" s="50">
        <f t="shared" si="5"/>
        <v>4.5852014382260714E-3</v>
      </c>
    </row>
    <row r="38" spans="1:16" ht="15" x14ac:dyDescent="0.25">
      <c r="A38" s="65" t="s">
        <v>355</v>
      </c>
      <c r="B38" s="67" t="s">
        <v>23</v>
      </c>
      <c r="C38" s="3" t="s">
        <v>23</v>
      </c>
      <c r="D38" s="62">
        <v>819503</v>
      </c>
      <c r="E38" s="64">
        <v>819503</v>
      </c>
      <c r="F38" s="62">
        <v>881503</v>
      </c>
      <c r="G38" s="64">
        <v>881503</v>
      </c>
      <c r="H38" s="69">
        <v>821</v>
      </c>
      <c r="I38" s="69">
        <v>821</v>
      </c>
      <c r="J38" s="69">
        <f t="shared" ref="J38:J68" si="6">F38/1000</f>
        <v>881.50300000000004</v>
      </c>
      <c r="K38" s="69">
        <f t="shared" ref="K38:K68" si="7">G38/1000</f>
        <v>881.50300000000004</v>
      </c>
      <c r="L38" s="47">
        <v>61</v>
      </c>
      <c r="M38" s="51">
        <v>0</v>
      </c>
      <c r="N38" s="51"/>
      <c r="O38" s="49">
        <f t="shared" si="4"/>
        <v>760</v>
      </c>
      <c r="P38" s="50">
        <f t="shared" si="5"/>
        <v>0.92570036540803902</v>
      </c>
    </row>
    <row r="39" spans="1:16" ht="15" x14ac:dyDescent="0.25">
      <c r="A39" s="65" t="s">
        <v>297</v>
      </c>
      <c r="B39" s="65" t="s">
        <v>25</v>
      </c>
      <c r="C39" s="3" t="s">
        <v>25</v>
      </c>
      <c r="D39" s="62">
        <v>9576282</v>
      </c>
      <c r="E39" s="64">
        <v>5162.1006432172198</v>
      </c>
      <c r="F39" s="62">
        <v>10750646</v>
      </c>
      <c r="G39" s="64">
        <v>5795.1422725020702</v>
      </c>
      <c r="H39" s="69">
        <f t="shared" ref="H39:I44" si="8">D39/1000</f>
        <v>9576.2819999999992</v>
      </c>
      <c r="I39" s="69">
        <f t="shared" si="8"/>
        <v>5.1621006432172196</v>
      </c>
      <c r="J39" s="69">
        <f t="shared" si="6"/>
        <v>10750.646000000001</v>
      </c>
      <c r="K39" s="69">
        <f t="shared" si="7"/>
        <v>5.79514227250207</v>
      </c>
      <c r="L39" s="47">
        <v>0</v>
      </c>
      <c r="M39" s="51"/>
      <c r="N39" s="51"/>
      <c r="O39" s="49">
        <f t="shared" si="4"/>
        <v>5.1621006432172196</v>
      </c>
      <c r="P39" s="50">
        <f t="shared" si="5"/>
        <v>5.3905060891243806E-4</v>
      </c>
    </row>
    <row r="40" spans="1:16" ht="15" x14ac:dyDescent="0.25">
      <c r="A40" s="65" t="s">
        <v>370</v>
      </c>
      <c r="B40" s="65" t="s">
        <v>371</v>
      </c>
      <c r="C40" s="3" t="s">
        <v>371</v>
      </c>
      <c r="D40" s="62">
        <v>74270</v>
      </c>
      <c r="E40" s="64">
        <v>28159.1156704731</v>
      </c>
      <c r="F40" s="62">
        <v>77703</v>
      </c>
      <c r="G40" s="64">
        <v>29460.721219102899</v>
      </c>
      <c r="H40" s="69">
        <f t="shared" si="8"/>
        <v>74.27</v>
      </c>
      <c r="I40" s="69">
        <f t="shared" si="8"/>
        <v>28.159115670473099</v>
      </c>
      <c r="J40" s="69">
        <f t="shared" si="6"/>
        <v>77.703000000000003</v>
      </c>
      <c r="K40" s="69">
        <f t="shared" si="7"/>
        <v>29.460721219102901</v>
      </c>
      <c r="L40" s="47">
        <v>0</v>
      </c>
      <c r="M40" s="51"/>
      <c r="N40" s="51"/>
      <c r="O40" s="49">
        <f t="shared" si="4"/>
        <v>28.159115670473099</v>
      </c>
      <c r="P40" s="50">
        <f t="shared" si="5"/>
        <v>0.37914522243803822</v>
      </c>
    </row>
    <row r="41" spans="1:16" ht="15" x14ac:dyDescent="0.25">
      <c r="A41" s="65" t="s">
        <v>298</v>
      </c>
      <c r="B41" s="65" t="s">
        <v>348</v>
      </c>
      <c r="C41" s="3" t="s">
        <v>348</v>
      </c>
      <c r="D41" s="62">
        <v>138507</v>
      </c>
      <c r="E41" s="64">
        <v>573.99188293950203</v>
      </c>
      <c r="F41" s="62">
        <v>142746</v>
      </c>
      <c r="G41" s="64">
        <v>591.55887660610802</v>
      </c>
      <c r="H41" s="69">
        <f t="shared" si="8"/>
        <v>138.50700000000001</v>
      </c>
      <c r="I41" s="69">
        <f t="shared" si="8"/>
        <v>0.57399188293950199</v>
      </c>
      <c r="J41" s="69">
        <f t="shared" si="6"/>
        <v>142.74600000000001</v>
      </c>
      <c r="K41" s="69">
        <f t="shared" si="7"/>
        <v>0.59155887660610806</v>
      </c>
      <c r="L41" s="47">
        <v>0</v>
      </c>
      <c r="M41" s="51"/>
      <c r="N41" s="51"/>
      <c r="O41" s="49">
        <f t="shared" si="4"/>
        <v>0.57399188293950199</v>
      </c>
      <c r="P41" s="50">
        <f t="shared" si="5"/>
        <v>4.144136274264131E-3</v>
      </c>
    </row>
    <row r="42" spans="1:16" ht="15" x14ac:dyDescent="0.25">
      <c r="A42" s="65" t="s">
        <v>299</v>
      </c>
      <c r="B42" s="65" t="s">
        <v>300</v>
      </c>
      <c r="C42" s="3" t="s">
        <v>301</v>
      </c>
      <c r="D42" s="62">
        <v>110919</v>
      </c>
      <c r="E42" s="64">
        <v>646.26314894258405</v>
      </c>
      <c r="F42" s="62">
        <v>105919</v>
      </c>
      <c r="G42" s="64">
        <v>617.13093764683799</v>
      </c>
      <c r="H42" s="69">
        <f t="shared" si="8"/>
        <v>110.919</v>
      </c>
      <c r="I42" s="69">
        <f t="shared" si="8"/>
        <v>0.64626314894258408</v>
      </c>
      <c r="J42" s="69">
        <f t="shared" si="6"/>
        <v>105.919</v>
      </c>
      <c r="K42" s="69">
        <f t="shared" si="7"/>
        <v>0.61713093764683802</v>
      </c>
      <c r="L42" s="47">
        <v>0</v>
      </c>
      <c r="M42" s="51"/>
      <c r="N42" s="51"/>
      <c r="O42" s="49">
        <f t="shared" si="4"/>
        <v>0.64626314894258408</v>
      </c>
      <c r="P42" s="50">
        <f t="shared" si="5"/>
        <v>5.8264422591493264E-3</v>
      </c>
    </row>
    <row r="43" spans="1:16" ht="15" x14ac:dyDescent="0.25">
      <c r="A43" s="65" t="s">
        <v>302</v>
      </c>
      <c r="B43" s="65" t="s">
        <v>303</v>
      </c>
      <c r="C43" s="3" t="s">
        <v>154</v>
      </c>
      <c r="D43" s="62">
        <v>675039</v>
      </c>
      <c r="E43" s="64">
        <v>2885.0993819719401</v>
      </c>
      <c r="F43" s="62">
        <v>571039</v>
      </c>
      <c r="G43" s="64">
        <v>2440.60604792001</v>
      </c>
      <c r="H43" s="69">
        <f t="shared" si="8"/>
        <v>675.03899999999999</v>
      </c>
      <c r="I43" s="69">
        <f t="shared" si="8"/>
        <v>2.8850993819719402</v>
      </c>
      <c r="J43" s="69">
        <f t="shared" si="6"/>
        <v>571.03899999999999</v>
      </c>
      <c r="K43" s="69">
        <f t="shared" si="7"/>
        <v>2.44060604792001</v>
      </c>
      <c r="L43" s="47">
        <v>0</v>
      </c>
      <c r="M43" s="51"/>
      <c r="N43" s="51"/>
      <c r="O43" s="49">
        <f t="shared" si="4"/>
        <v>2.8850993819719402</v>
      </c>
      <c r="P43" s="50">
        <f t="shared" si="5"/>
        <v>4.2739743658839566E-3</v>
      </c>
    </row>
    <row r="44" spans="1:16" ht="15" x14ac:dyDescent="0.25">
      <c r="A44" s="65" t="s">
        <v>304</v>
      </c>
      <c r="B44" s="65" t="s">
        <v>26</v>
      </c>
      <c r="C44" s="3" t="s">
        <v>155</v>
      </c>
      <c r="D44" s="62">
        <v>7392656</v>
      </c>
      <c r="E44" s="64">
        <v>11211.541105112499</v>
      </c>
      <c r="F44" s="62">
        <v>7514359</v>
      </c>
      <c r="G44" s="64">
        <v>11396.1132246749</v>
      </c>
      <c r="H44" s="69">
        <f t="shared" si="8"/>
        <v>7392.6559999999999</v>
      </c>
      <c r="I44" s="69">
        <f t="shared" si="8"/>
        <v>11.211541105112499</v>
      </c>
      <c r="J44" s="69">
        <f t="shared" si="6"/>
        <v>7514.3590000000004</v>
      </c>
      <c r="K44" s="69">
        <f t="shared" si="7"/>
        <v>11.396113224674901</v>
      </c>
      <c r="L44" s="47">
        <v>0</v>
      </c>
      <c r="M44" s="51"/>
      <c r="N44" s="51"/>
      <c r="O44" s="49">
        <f t="shared" si="4"/>
        <v>11.211541105112499</v>
      </c>
      <c r="P44" s="50">
        <f t="shared" si="5"/>
        <v>1.5165782237280482E-3</v>
      </c>
    </row>
    <row r="45" spans="1:16" ht="15" x14ac:dyDescent="0.25">
      <c r="A45" s="65" t="s">
        <v>449</v>
      </c>
      <c r="B45" s="67" t="s">
        <v>462</v>
      </c>
      <c r="C45" s="3" t="s">
        <v>156</v>
      </c>
      <c r="D45" s="62">
        <v>1387000</v>
      </c>
      <c r="E45" s="64">
        <v>18714.999618834601</v>
      </c>
      <c r="F45" s="62">
        <v>1584000</v>
      </c>
      <c r="G45" s="64">
        <v>21373.150249628001</v>
      </c>
      <c r="H45" s="69">
        <v>407</v>
      </c>
      <c r="I45" s="69">
        <v>12</v>
      </c>
      <c r="J45" s="69">
        <f t="shared" si="6"/>
        <v>1584</v>
      </c>
      <c r="K45" s="69">
        <f t="shared" si="7"/>
        <v>21.373150249628001</v>
      </c>
      <c r="L45" s="47">
        <v>0</v>
      </c>
      <c r="M45" s="51"/>
      <c r="N45" s="51"/>
      <c r="O45" s="49">
        <f t="shared" si="4"/>
        <v>12</v>
      </c>
      <c r="P45" s="50">
        <f t="shared" si="5"/>
        <v>2.9484029484029485E-2</v>
      </c>
    </row>
    <row r="46" spans="1:16" ht="15" x14ac:dyDescent="0.25">
      <c r="A46" s="65" t="s">
        <v>305</v>
      </c>
      <c r="B46" s="67" t="s">
        <v>27</v>
      </c>
      <c r="C46" s="3" t="s">
        <v>27</v>
      </c>
      <c r="D46" s="62">
        <v>46953</v>
      </c>
      <c r="E46" s="64">
        <v>46953</v>
      </c>
      <c r="F46" s="62">
        <v>50001</v>
      </c>
      <c r="G46" s="64">
        <v>50001</v>
      </c>
      <c r="H46" s="69">
        <v>12</v>
      </c>
      <c r="I46" s="69">
        <v>12</v>
      </c>
      <c r="J46" s="69">
        <f t="shared" si="6"/>
        <v>50.000999999999998</v>
      </c>
      <c r="K46" s="69">
        <f t="shared" si="7"/>
        <v>50.000999999999998</v>
      </c>
      <c r="L46" s="47">
        <v>0</v>
      </c>
      <c r="M46" s="51"/>
      <c r="N46" s="51"/>
      <c r="O46" s="49">
        <f t="shared" si="4"/>
        <v>12</v>
      </c>
      <c r="P46" s="50">
        <f t="shared" si="5"/>
        <v>1</v>
      </c>
    </row>
    <row r="47" spans="1:16" ht="15" x14ac:dyDescent="0.25">
      <c r="A47" s="65" t="s">
        <v>470</v>
      </c>
      <c r="B47" s="65" t="s">
        <v>372</v>
      </c>
      <c r="C47" s="3" t="s">
        <v>372</v>
      </c>
      <c r="D47" s="62"/>
      <c r="E47" s="64"/>
      <c r="F47" s="62">
        <v>53584</v>
      </c>
      <c r="G47" s="64">
        <v>15876</v>
      </c>
      <c r="H47" s="69">
        <f>D47/1000</f>
        <v>0</v>
      </c>
      <c r="I47" s="69">
        <f>E47/1000</f>
        <v>0</v>
      </c>
      <c r="J47" s="69">
        <f t="shared" si="6"/>
        <v>53.584000000000003</v>
      </c>
      <c r="K47" s="69">
        <f t="shared" si="7"/>
        <v>15.875999999999999</v>
      </c>
      <c r="L47" s="47">
        <v>0</v>
      </c>
      <c r="M47" s="51"/>
      <c r="N47" s="51"/>
      <c r="O47" s="49">
        <f t="shared" si="4"/>
        <v>0</v>
      </c>
      <c r="P47" s="50"/>
    </row>
    <row r="48" spans="1:16" ht="15" x14ac:dyDescent="0.25">
      <c r="A48" s="65" t="s">
        <v>306</v>
      </c>
      <c r="B48" s="67" t="s">
        <v>28</v>
      </c>
      <c r="C48" s="3" t="s">
        <v>354</v>
      </c>
      <c r="D48" s="62">
        <v>4417385</v>
      </c>
      <c r="E48" s="64">
        <v>1700</v>
      </c>
      <c r="F48" s="62">
        <v>6094885</v>
      </c>
      <c r="G48" s="64">
        <v>1700</v>
      </c>
      <c r="H48" s="69">
        <v>4417</v>
      </c>
      <c r="I48" s="69">
        <f t="shared" ref="I48:I83" si="9">E48/1000</f>
        <v>1.7</v>
      </c>
      <c r="J48" s="69">
        <f t="shared" si="6"/>
        <v>6094.8850000000002</v>
      </c>
      <c r="K48" s="69">
        <f t="shared" si="7"/>
        <v>1.7</v>
      </c>
      <c r="L48" s="47">
        <v>0</v>
      </c>
      <c r="M48" s="51"/>
      <c r="N48" s="51"/>
      <c r="O48" s="49">
        <f t="shared" si="4"/>
        <v>1.7</v>
      </c>
      <c r="P48" s="50">
        <f t="shared" si="5"/>
        <v>3.8487661308580481E-4</v>
      </c>
    </row>
    <row r="49" spans="1:16" ht="15" x14ac:dyDescent="0.25">
      <c r="A49" s="65" t="s">
        <v>349</v>
      </c>
      <c r="B49" s="65" t="s">
        <v>350</v>
      </c>
      <c r="C49" s="3" t="s">
        <v>354</v>
      </c>
      <c r="D49" s="62">
        <v>1078526</v>
      </c>
      <c r="E49" s="64">
        <v>25000</v>
      </c>
      <c r="F49" s="62">
        <v>1097526</v>
      </c>
      <c r="G49" s="64">
        <v>25000</v>
      </c>
      <c r="H49" s="69">
        <f t="shared" ref="H49:H80" si="10">D49/1000</f>
        <v>1078.5260000000001</v>
      </c>
      <c r="I49" s="69">
        <f t="shared" si="9"/>
        <v>25</v>
      </c>
      <c r="J49" s="69">
        <f t="shared" si="6"/>
        <v>1097.5260000000001</v>
      </c>
      <c r="K49" s="69">
        <f t="shared" si="7"/>
        <v>25</v>
      </c>
      <c r="L49" s="47">
        <v>0</v>
      </c>
      <c r="M49" s="51"/>
      <c r="N49" s="51"/>
      <c r="O49" s="49">
        <f t="shared" si="4"/>
        <v>25</v>
      </c>
      <c r="P49" s="50">
        <f t="shared" si="5"/>
        <v>2.3179784261111922E-2</v>
      </c>
    </row>
    <row r="50" spans="1:16" ht="15" x14ac:dyDescent="0.25">
      <c r="A50" s="65" t="s">
        <v>356</v>
      </c>
      <c r="B50" s="65" t="s">
        <v>29</v>
      </c>
      <c r="C50" s="3" t="s">
        <v>157</v>
      </c>
      <c r="D50" s="62">
        <v>36043</v>
      </c>
      <c r="E50" s="64">
        <v>36043</v>
      </c>
      <c r="F50" s="62">
        <v>36043</v>
      </c>
      <c r="G50" s="64">
        <v>36043</v>
      </c>
      <c r="H50" s="69">
        <f t="shared" si="10"/>
        <v>36.042999999999999</v>
      </c>
      <c r="I50" s="69">
        <f t="shared" si="9"/>
        <v>36.042999999999999</v>
      </c>
      <c r="J50" s="69">
        <f t="shared" si="6"/>
        <v>36.042999999999999</v>
      </c>
      <c r="K50" s="69">
        <f t="shared" si="7"/>
        <v>36.042999999999999</v>
      </c>
      <c r="L50" s="47">
        <v>0</v>
      </c>
      <c r="M50" s="51"/>
      <c r="N50" s="51"/>
      <c r="O50" s="49">
        <f t="shared" si="4"/>
        <v>36.042999999999999</v>
      </c>
      <c r="P50" s="50">
        <f t="shared" si="5"/>
        <v>1</v>
      </c>
    </row>
    <row r="51" spans="1:16" ht="15" x14ac:dyDescent="0.25">
      <c r="A51" s="65" t="s">
        <v>234</v>
      </c>
      <c r="B51" s="67" t="s">
        <v>30</v>
      </c>
      <c r="C51" s="3" t="s">
        <v>126</v>
      </c>
      <c r="D51" s="62">
        <v>2451337</v>
      </c>
      <c r="E51" s="64">
        <v>2332466.8722417201</v>
      </c>
      <c r="F51" s="62">
        <v>2535797</v>
      </c>
      <c r="G51" s="64">
        <v>2412831.2415754902</v>
      </c>
      <c r="H51" s="69">
        <f t="shared" si="10"/>
        <v>2451.337</v>
      </c>
      <c r="I51" s="69">
        <f t="shared" si="9"/>
        <v>2332.46687224172</v>
      </c>
      <c r="J51" s="69">
        <f t="shared" si="6"/>
        <v>2535.797</v>
      </c>
      <c r="K51" s="69">
        <f t="shared" si="7"/>
        <v>2412.8312415754904</v>
      </c>
      <c r="L51" s="49">
        <v>0</v>
      </c>
      <c r="M51" s="51">
        <v>118</v>
      </c>
      <c r="N51" s="51">
        <v>17</v>
      </c>
      <c r="O51" s="49">
        <f t="shared" si="4"/>
        <v>2197.46687224172</v>
      </c>
      <c r="P51" s="50">
        <f t="shared" si="5"/>
        <v>0.89643605601421594</v>
      </c>
    </row>
    <row r="52" spans="1:16" ht="15" x14ac:dyDescent="0.25">
      <c r="A52" s="65" t="s">
        <v>235</v>
      </c>
      <c r="B52" s="67" t="s">
        <v>31</v>
      </c>
      <c r="C52" s="3" t="s">
        <v>119</v>
      </c>
      <c r="D52" s="62">
        <v>2554257</v>
      </c>
      <c r="E52" s="64">
        <v>2431184.0975129302</v>
      </c>
      <c r="F52" s="62">
        <v>2642263</v>
      </c>
      <c r="G52" s="64">
        <v>2514949.66522429</v>
      </c>
      <c r="H52" s="69">
        <f t="shared" si="10"/>
        <v>2554.2570000000001</v>
      </c>
      <c r="I52" s="69">
        <f t="shared" si="9"/>
        <v>2431.1840975129303</v>
      </c>
      <c r="J52" s="69">
        <f t="shared" si="6"/>
        <v>2642.2629999999999</v>
      </c>
      <c r="K52" s="69">
        <f t="shared" si="7"/>
        <v>2514.9496652242901</v>
      </c>
      <c r="L52" s="47">
        <v>0</v>
      </c>
      <c r="M52" s="51">
        <v>139</v>
      </c>
      <c r="N52" s="51">
        <v>7</v>
      </c>
      <c r="O52" s="49">
        <f t="shared" si="4"/>
        <v>2285.1840975129303</v>
      </c>
      <c r="P52" s="50">
        <f t="shared" si="5"/>
        <v>0.8946570754285611</v>
      </c>
    </row>
    <row r="53" spans="1:16" ht="15" x14ac:dyDescent="0.25">
      <c r="A53" s="65" t="s">
        <v>236</v>
      </c>
      <c r="B53" s="67" t="s">
        <v>32</v>
      </c>
      <c r="C53" s="3" t="s">
        <v>102</v>
      </c>
      <c r="D53" s="62">
        <v>1819634</v>
      </c>
      <c r="E53" s="64">
        <v>1735178.62718209</v>
      </c>
      <c r="F53" s="62">
        <v>1882329</v>
      </c>
      <c r="G53" s="64">
        <v>1794963.74002961</v>
      </c>
      <c r="H53" s="69">
        <f t="shared" si="10"/>
        <v>1819.634</v>
      </c>
      <c r="I53" s="69">
        <f t="shared" si="9"/>
        <v>1735.1786271820899</v>
      </c>
      <c r="J53" s="69">
        <f t="shared" si="6"/>
        <v>1882.329</v>
      </c>
      <c r="K53" s="69">
        <f t="shared" si="7"/>
        <v>1794.9637400296101</v>
      </c>
      <c r="L53" s="47">
        <v>0</v>
      </c>
      <c r="M53" s="51">
        <v>66</v>
      </c>
      <c r="N53" s="51">
        <v>7</v>
      </c>
      <c r="O53" s="49">
        <f t="shared" si="4"/>
        <v>1662.1786271820899</v>
      </c>
      <c r="P53" s="50">
        <f t="shared" si="5"/>
        <v>0.91346865753337758</v>
      </c>
    </row>
    <row r="54" spans="1:16" ht="15" x14ac:dyDescent="0.25">
      <c r="A54" s="65" t="s">
        <v>237</v>
      </c>
      <c r="B54" s="67" t="s">
        <v>33</v>
      </c>
      <c r="C54" s="3" t="s">
        <v>123</v>
      </c>
      <c r="D54" s="62">
        <v>1856651</v>
      </c>
      <c r="E54" s="64">
        <v>1758167.2751628901</v>
      </c>
      <c r="F54" s="62">
        <v>1920621</v>
      </c>
      <c r="G54" s="64">
        <v>1818744.06670431</v>
      </c>
      <c r="H54" s="69">
        <f t="shared" si="10"/>
        <v>1856.6510000000001</v>
      </c>
      <c r="I54" s="69">
        <f t="shared" si="9"/>
        <v>1758.1672751628901</v>
      </c>
      <c r="J54" s="69">
        <f t="shared" si="6"/>
        <v>1920.6210000000001</v>
      </c>
      <c r="K54" s="69">
        <f t="shared" si="7"/>
        <v>1818.7440667043099</v>
      </c>
      <c r="L54" s="49">
        <v>0</v>
      </c>
      <c r="M54" s="51">
        <v>83</v>
      </c>
      <c r="N54" s="51">
        <v>22</v>
      </c>
      <c r="O54" s="49">
        <f t="shared" si="4"/>
        <v>1653.1672751628901</v>
      </c>
      <c r="P54" s="50">
        <f t="shared" si="5"/>
        <v>0.89040281407916189</v>
      </c>
    </row>
    <row r="55" spans="1:16" ht="15" x14ac:dyDescent="0.25">
      <c r="A55" s="65" t="s">
        <v>238</v>
      </c>
      <c r="B55" s="67" t="s">
        <v>34</v>
      </c>
      <c r="C55" s="3" t="s">
        <v>125</v>
      </c>
      <c r="D55" s="62">
        <v>1285682</v>
      </c>
      <c r="E55" s="64">
        <v>1226983.6125624401</v>
      </c>
      <c r="F55" s="62">
        <v>1329980</v>
      </c>
      <c r="G55" s="64">
        <v>1269259.1675358301</v>
      </c>
      <c r="H55" s="69">
        <f t="shared" si="10"/>
        <v>1285.682</v>
      </c>
      <c r="I55" s="69">
        <f t="shared" si="9"/>
        <v>1226.9836125624402</v>
      </c>
      <c r="J55" s="69">
        <f t="shared" si="6"/>
        <v>1329.98</v>
      </c>
      <c r="K55" s="69">
        <f t="shared" si="7"/>
        <v>1269.2591675358301</v>
      </c>
      <c r="L55" s="47">
        <v>0</v>
      </c>
      <c r="M55" s="51">
        <v>33</v>
      </c>
      <c r="N55" s="51">
        <v>7</v>
      </c>
      <c r="O55" s="49">
        <f t="shared" si="4"/>
        <v>1186.9836125624402</v>
      </c>
      <c r="P55" s="50">
        <f t="shared" si="5"/>
        <v>0.92323265983535596</v>
      </c>
    </row>
    <row r="56" spans="1:16" ht="15" x14ac:dyDescent="0.25">
      <c r="A56" s="65" t="s">
        <v>239</v>
      </c>
      <c r="B56" s="67" t="s">
        <v>35</v>
      </c>
      <c r="C56" s="3" t="s">
        <v>116</v>
      </c>
      <c r="D56" s="62">
        <v>1113565</v>
      </c>
      <c r="E56" s="64">
        <v>1052260.8959359899</v>
      </c>
      <c r="F56" s="62">
        <v>1149738</v>
      </c>
      <c r="G56" s="64">
        <v>1086442.49592225</v>
      </c>
      <c r="H56" s="69">
        <f t="shared" si="10"/>
        <v>1113.5650000000001</v>
      </c>
      <c r="I56" s="69">
        <f t="shared" si="9"/>
        <v>1052.26089593599</v>
      </c>
      <c r="J56" s="69">
        <f t="shared" si="6"/>
        <v>1149.7380000000001</v>
      </c>
      <c r="K56" s="69">
        <f t="shared" si="7"/>
        <v>1086.4424959222499</v>
      </c>
      <c r="L56" s="49">
        <v>0</v>
      </c>
      <c r="M56" s="51">
        <v>155</v>
      </c>
      <c r="N56" s="51">
        <v>6</v>
      </c>
      <c r="O56" s="49">
        <f t="shared" si="4"/>
        <v>891.26089593598999</v>
      </c>
      <c r="P56" s="50">
        <f t="shared" si="5"/>
        <v>0.80036719539136914</v>
      </c>
    </row>
    <row r="57" spans="1:16" ht="15" x14ac:dyDescent="0.25">
      <c r="A57" s="65" t="s">
        <v>240</v>
      </c>
      <c r="B57" s="67" t="s">
        <v>36</v>
      </c>
      <c r="C57" s="3" t="s">
        <v>111</v>
      </c>
      <c r="D57" s="62">
        <v>1825779</v>
      </c>
      <c r="E57" s="64">
        <v>1748561.07585685</v>
      </c>
      <c r="F57" s="62">
        <v>1888686</v>
      </c>
      <c r="G57" s="64">
        <v>1808807.5413923401</v>
      </c>
      <c r="H57" s="69">
        <f t="shared" si="10"/>
        <v>1825.779</v>
      </c>
      <c r="I57" s="69">
        <f t="shared" si="9"/>
        <v>1748.56107585685</v>
      </c>
      <c r="J57" s="69">
        <f t="shared" si="6"/>
        <v>1888.6859999999999</v>
      </c>
      <c r="K57" s="69">
        <f t="shared" si="7"/>
        <v>1808.80754139234</v>
      </c>
      <c r="L57" s="49">
        <v>4.3982279999999999E-2</v>
      </c>
      <c r="M57" s="51">
        <v>0</v>
      </c>
      <c r="N57" s="49">
        <v>6</v>
      </c>
      <c r="O57" s="49">
        <f t="shared" si="4"/>
        <v>1742.5170935768501</v>
      </c>
      <c r="P57" s="50">
        <f t="shared" si="5"/>
        <v>0.9543965033976457</v>
      </c>
    </row>
    <row r="58" spans="1:16" ht="15" x14ac:dyDescent="0.25">
      <c r="A58" s="65" t="s">
        <v>241</v>
      </c>
      <c r="B58" s="67" t="s">
        <v>37</v>
      </c>
      <c r="C58" s="3" t="s">
        <v>115</v>
      </c>
      <c r="D58" s="62">
        <v>1944253</v>
      </c>
      <c r="E58" s="64">
        <v>1825777.7232889601</v>
      </c>
      <c r="F58" s="62">
        <v>2011242</v>
      </c>
      <c r="G58" s="64">
        <v>1888684.6720787601</v>
      </c>
      <c r="H58" s="69">
        <f t="shared" si="10"/>
        <v>1944.2529999999999</v>
      </c>
      <c r="I58" s="69">
        <f t="shared" si="9"/>
        <v>1825.77772328896</v>
      </c>
      <c r="J58" s="69">
        <f t="shared" si="6"/>
        <v>2011.242</v>
      </c>
      <c r="K58" s="69">
        <f t="shared" si="7"/>
        <v>1888.6846720787601</v>
      </c>
      <c r="L58" s="49">
        <v>4.3982279999999999E-2</v>
      </c>
      <c r="M58" s="51">
        <v>91</v>
      </c>
      <c r="N58" s="51">
        <v>18</v>
      </c>
      <c r="O58" s="49">
        <f t="shared" si="4"/>
        <v>1716.7337410089601</v>
      </c>
      <c r="P58" s="50">
        <f t="shared" si="5"/>
        <v>0.88297857378075806</v>
      </c>
    </row>
    <row r="59" spans="1:16" ht="15" x14ac:dyDescent="0.25">
      <c r="A59" s="65" t="s">
        <v>242</v>
      </c>
      <c r="B59" s="67" t="s">
        <v>38</v>
      </c>
      <c r="C59" s="3" t="s">
        <v>118</v>
      </c>
      <c r="D59" s="62">
        <v>452185</v>
      </c>
      <c r="E59" s="64">
        <v>423831.95227279502</v>
      </c>
      <c r="F59" s="62">
        <v>467765</v>
      </c>
      <c r="G59" s="64">
        <v>438435.05015620601</v>
      </c>
      <c r="H59" s="69">
        <f t="shared" si="10"/>
        <v>452.185</v>
      </c>
      <c r="I59" s="69">
        <f t="shared" si="9"/>
        <v>423.83195227279504</v>
      </c>
      <c r="J59" s="69">
        <f t="shared" si="6"/>
        <v>467.76499999999999</v>
      </c>
      <c r="K59" s="69">
        <f t="shared" si="7"/>
        <v>438.43505015620599</v>
      </c>
      <c r="L59" s="49">
        <v>0</v>
      </c>
      <c r="M59" s="51">
        <v>33</v>
      </c>
      <c r="N59" s="51">
        <v>10</v>
      </c>
      <c r="O59" s="49">
        <f t="shared" si="4"/>
        <v>380.83195227279504</v>
      </c>
      <c r="P59" s="50">
        <f t="shared" si="5"/>
        <v>0.8422038596432766</v>
      </c>
    </row>
    <row r="60" spans="1:16" ht="15" x14ac:dyDescent="0.25">
      <c r="A60" s="65" t="s">
        <v>243</v>
      </c>
      <c r="B60" s="67" t="s">
        <v>463</v>
      </c>
      <c r="C60" s="3" t="s">
        <v>110</v>
      </c>
      <c r="D60" s="62">
        <v>297629</v>
      </c>
      <c r="E60" s="64">
        <v>281017.62977434299</v>
      </c>
      <c r="F60" s="62">
        <v>307884</v>
      </c>
      <c r="G60" s="64">
        <v>290700.27425232</v>
      </c>
      <c r="H60" s="69">
        <f t="shared" si="10"/>
        <v>297.62900000000002</v>
      </c>
      <c r="I60" s="69">
        <f t="shared" si="9"/>
        <v>281.01762977434299</v>
      </c>
      <c r="J60" s="69">
        <f t="shared" si="6"/>
        <v>307.88400000000001</v>
      </c>
      <c r="K60" s="69">
        <f t="shared" si="7"/>
        <v>290.70027425232001</v>
      </c>
      <c r="L60" s="49">
        <v>9.7727300000000003E-3</v>
      </c>
      <c r="M60" s="51">
        <v>4</v>
      </c>
      <c r="N60" s="51">
        <v>1</v>
      </c>
      <c r="O60" s="49">
        <f t="shared" si="4"/>
        <v>276.00785704434298</v>
      </c>
      <c r="P60" s="50">
        <f t="shared" si="5"/>
        <v>0.92735538890478741</v>
      </c>
    </row>
    <row r="61" spans="1:16" ht="15" x14ac:dyDescent="0.25">
      <c r="A61" s="65" t="s">
        <v>244</v>
      </c>
      <c r="B61" s="67" t="s">
        <v>39</v>
      </c>
      <c r="C61" s="3" t="s">
        <v>117</v>
      </c>
      <c r="D61" s="62">
        <v>406967</v>
      </c>
      <c r="E61" s="64">
        <v>390528.93789478199</v>
      </c>
      <c r="F61" s="62">
        <v>420989</v>
      </c>
      <c r="G61" s="64">
        <v>403984.56640313898</v>
      </c>
      <c r="H61" s="69">
        <f t="shared" si="10"/>
        <v>406.96699999999998</v>
      </c>
      <c r="I61" s="69">
        <f t="shared" si="9"/>
        <v>390.52893789478202</v>
      </c>
      <c r="J61" s="69">
        <f t="shared" si="6"/>
        <v>420.98899999999998</v>
      </c>
      <c r="K61" s="69">
        <f t="shared" si="7"/>
        <v>403.98456640313896</v>
      </c>
      <c r="L61" s="49">
        <v>9.7727300000000003E-3</v>
      </c>
      <c r="M61" s="51">
        <v>10</v>
      </c>
      <c r="N61" s="51">
        <v>4</v>
      </c>
      <c r="O61" s="49">
        <f t="shared" si="4"/>
        <v>376.51916516478201</v>
      </c>
      <c r="P61" s="50">
        <f t="shared" si="5"/>
        <v>0.92518352879909682</v>
      </c>
    </row>
    <row r="62" spans="1:16" ht="15" x14ac:dyDescent="0.25">
      <c r="A62" s="65" t="s">
        <v>245</v>
      </c>
      <c r="B62" s="67" t="s">
        <v>40</v>
      </c>
      <c r="C62" s="3" t="s">
        <v>127</v>
      </c>
      <c r="D62" s="62">
        <v>336081</v>
      </c>
      <c r="E62" s="64">
        <v>317029.230459577</v>
      </c>
      <c r="F62" s="62">
        <v>347661</v>
      </c>
      <c r="G62" s="64">
        <v>327952.783081481</v>
      </c>
      <c r="H62" s="69">
        <f t="shared" si="10"/>
        <v>336.08100000000002</v>
      </c>
      <c r="I62" s="69">
        <f t="shared" si="9"/>
        <v>317.02923045957698</v>
      </c>
      <c r="J62" s="69">
        <f t="shared" si="6"/>
        <v>347.661</v>
      </c>
      <c r="K62" s="69">
        <f t="shared" si="7"/>
        <v>327.95278308148102</v>
      </c>
      <c r="L62" s="49">
        <v>9.7727300000000003E-3</v>
      </c>
      <c r="M62" s="51">
        <v>15</v>
      </c>
      <c r="N62" s="51">
        <v>3</v>
      </c>
      <c r="O62" s="49">
        <f t="shared" si="4"/>
        <v>299.01945772957697</v>
      </c>
      <c r="P62" s="50">
        <f t="shared" si="5"/>
        <v>0.88972437516425196</v>
      </c>
    </row>
    <row r="63" spans="1:16" ht="15" x14ac:dyDescent="0.25">
      <c r="A63" s="65" t="s">
        <v>246</v>
      </c>
      <c r="B63" s="67" t="s">
        <v>41</v>
      </c>
      <c r="C63" s="3" t="s">
        <v>120</v>
      </c>
      <c r="D63" s="62">
        <v>299667</v>
      </c>
      <c r="E63" s="64">
        <v>287169.78053458902</v>
      </c>
      <c r="F63" s="62">
        <v>309992</v>
      </c>
      <c r="G63" s="64">
        <v>297064.189942431</v>
      </c>
      <c r="H63" s="69">
        <f t="shared" si="10"/>
        <v>299.66699999999997</v>
      </c>
      <c r="I63" s="69">
        <f t="shared" si="9"/>
        <v>287.16978053458899</v>
      </c>
      <c r="J63" s="69">
        <f t="shared" si="6"/>
        <v>309.99200000000002</v>
      </c>
      <c r="K63" s="69">
        <f t="shared" si="7"/>
        <v>297.06418994243097</v>
      </c>
      <c r="L63" s="49">
        <v>9.7727300000000003E-3</v>
      </c>
      <c r="M63" s="51">
        <v>6</v>
      </c>
      <c r="N63" s="51">
        <v>2</v>
      </c>
      <c r="O63" s="49">
        <f t="shared" si="4"/>
        <v>279.16000780458899</v>
      </c>
      <c r="P63" s="50">
        <f t="shared" si="5"/>
        <v>0.93156739916169951</v>
      </c>
    </row>
    <row r="64" spans="1:16" ht="15" x14ac:dyDescent="0.25">
      <c r="A64" s="65" t="s">
        <v>247</v>
      </c>
      <c r="B64" s="67" t="s">
        <v>42</v>
      </c>
      <c r="C64" s="3" t="s">
        <v>158</v>
      </c>
      <c r="D64" s="62">
        <v>312903</v>
      </c>
      <c r="E64" s="64">
        <v>299042.00428538601</v>
      </c>
      <c r="F64" s="62">
        <v>323684</v>
      </c>
      <c r="G64" s="64">
        <v>309345.426905817</v>
      </c>
      <c r="H64" s="69">
        <f t="shared" si="10"/>
        <v>312.90300000000002</v>
      </c>
      <c r="I64" s="69">
        <f t="shared" si="9"/>
        <v>299.04200428538599</v>
      </c>
      <c r="J64" s="69">
        <f t="shared" si="6"/>
        <v>323.68400000000003</v>
      </c>
      <c r="K64" s="69">
        <f t="shared" si="7"/>
        <v>309.34542690581702</v>
      </c>
      <c r="L64" s="49">
        <v>0</v>
      </c>
      <c r="M64" s="51">
        <v>14</v>
      </c>
      <c r="N64" s="51">
        <v>0</v>
      </c>
      <c r="O64" s="49">
        <f t="shared" si="4"/>
        <v>285.04200428538599</v>
      </c>
      <c r="P64" s="50">
        <f t="shared" si="5"/>
        <v>0.91095964016128306</v>
      </c>
    </row>
    <row r="65" spans="1:16" ht="15" x14ac:dyDescent="0.25">
      <c r="A65" s="65" t="s">
        <v>248</v>
      </c>
      <c r="B65" s="67" t="s">
        <v>384</v>
      </c>
      <c r="C65" s="3" t="s">
        <v>121</v>
      </c>
      <c r="D65" s="62">
        <v>294743</v>
      </c>
      <c r="E65" s="64">
        <v>278553.85177133401</v>
      </c>
      <c r="F65" s="62">
        <v>304899</v>
      </c>
      <c r="G65" s="64">
        <v>288152.02006910398</v>
      </c>
      <c r="H65" s="69">
        <f t="shared" si="10"/>
        <v>294.74299999999999</v>
      </c>
      <c r="I65" s="69">
        <f t="shared" si="9"/>
        <v>278.553851771334</v>
      </c>
      <c r="J65" s="69">
        <f t="shared" si="6"/>
        <v>304.899</v>
      </c>
      <c r="K65" s="69">
        <f t="shared" si="7"/>
        <v>288.15202006910397</v>
      </c>
      <c r="L65" s="49">
        <v>0</v>
      </c>
      <c r="M65" s="51">
        <v>8</v>
      </c>
      <c r="N65" s="51">
        <v>2</v>
      </c>
      <c r="O65" s="49">
        <f t="shared" si="4"/>
        <v>268.553851771334</v>
      </c>
      <c r="P65" s="50">
        <f t="shared" si="5"/>
        <v>0.91114581778476167</v>
      </c>
    </row>
    <row r="66" spans="1:16" ht="15" x14ac:dyDescent="0.25">
      <c r="A66" s="65" t="s">
        <v>249</v>
      </c>
      <c r="B66" s="67" t="s">
        <v>43</v>
      </c>
      <c r="C66" s="3" t="s">
        <v>99</v>
      </c>
      <c r="D66" s="62">
        <v>114436</v>
      </c>
      <c r="E66" s="64">
        <v>107281.441959244</v>
      </c>
      <c r="F66" s="62">
        <v>118379</v>
      </c>
      <c r="G66" s="64">
        <v>110977.92493352899</v>
      </c>
      <c r="H66" s="69">
        <f t="shared" si="10"/>
        <v>114.43600000000001</v>
      </c>
      <c r="I66" s="69">
        <f t="shared" si="9"/>
        <v>107.28144195924399</v>
      </c>
      <c r="J66" s="69">
        <f t="shared" si="6"/>
        <v>118.379</v>
      </c>
      <c r="K66" s="69">
        <f t="shared" si="7"/>
        <v>110.977924933529</v>
      </c>
      <c r="L66" s="49">
        <v>0</v>
      </c>
      <c r="M66" s="51">
        <v>3</v>
      </c>
      <c r="N66" s="51">
        <v>1</v>
      </c>
      <c r="O66" s="49">
        <f t="shared" si="4"/>
        <v>103.28144195924399</v>
      </c>
      <c r="P66" s="50">
        <f t="shared" si="5"/>
        <v>0.90252579572201042</v>
      </c>
    </row>
    <row r="67" spans="1:16" ht="15" x14ac:dyDescent="0.25">
      <c r="A67" s="65" t="s">
        <v>250</v>
      </c>
      <c r="B67" s="67" t="s">
        <v>464</v>
      </c>
      <c r="C67" s="3" t="s">
        <v>122</v>
      </c>
      <c r="D67" s="62">
        <v>58092</v>
      </c>
      <c r="E67" s="64">
        <v>54569.082031979502</v>
      </c>
      <c r="F67" s="62">
        <v>60094</v>
      </c>
      <c r="G67" s="64">
        <v>56449.673201641803</v>
      </c>
      <c r="H67" s="69">
        <f t="shared" si="10"/>
        <v>58.091999999999999</v>
      </c>
      <c r="I67" s="69">
        <f t="shared" si="9"/>
        <v>54.569082031979505</v>
      </c>
      <c r="J67" s="69">
        <f t="shared" si="6"/>
        <v>60.094000000000001</v>
      </c>
      <c r="K67" s="69">
        <f t="shared" si="7"/>
        <v>56.449673201641801</v>
      </c>
      <c r="L67" s="49">
        <v>9.7727300000000003E-3</v>
      </c>
      <c r="M67" s="51">
        <v>1</v>
      </c>
      <c r="N67" s="51">
        <v>1</v>
      </c>
      <c r="O67" s="49">
        <f t="shared" si="4"/>
        <v>52.559309301979503</v>
      </c>
      <c r="P67" s="50">
        <f t="shared" si="5"/>
        <v>0.9047598516487555</v>
      </c>
    </row>
    <row r="68" spans="1:16" ht="15" x14ac:dyDescent="0.25">
      <c r="A68" s="65" t="s">
        <v>251</v>
      </c>
      <c r="B68" s="67" t="s">
        <v>45</v>
      </c>
      <c r="C68" s="3" t="s">
        <v>101</v>
      </c>
      <c r="D68" s="62">
        <v>36434</v>
      </c>
      <c r="E68" s="64">
        <v>34329.101998050697</v>
      </c>
      <c r="F68" s="62">
        <v>37689</v>
      </c>
      <c r="G68" s="64">
        <v>35511.597002923998</v>
      </c>
      <c r="H68" s="69">
        <f t="shared" si="10"/>
        <v>36.433999999999997</v>
      </c>
      <c r="I68" s="69">
        <f t="shared" si="9"/>
        <v>34.329101998050696</v>
      </c>
      <c r="J68" s="69">
        <f t="shared" si="6"/>
        <v>37.689</v>
      </c>
      <c r="K68" s="69">
        <f t="shared" si="7"/>
        <v>35.511597002923999</v>
      </c>
      <c r="L68" s="49">
        <v>0</v>
      </c>
      <c r="M68" s="51">
        <v>1</v>
      </c>
      <c r="N68" s="51">
        <v>0</v>
      </c>
      <c r="O68" s="49">
        <f t="shared" si="4"/>
        <v>33.329101998050696</v>
      </c>
      <c r="P68" s="50">
        <f t="shared" si="5"/>
        <v>0.91478020524923698</v>
      </c>
    </row>
    <row r="69" spans="1:16" ht="15" x14ac:dyDescent="0.25">
      <c r="A69" s="65" t="s">
        <v>252</v>
      </c>
      <c r="B69" s="67" t="s">
        <v>46</v>
      </c>
      <c r="C69" s="3" t="s">
        <v>104</v>
      </c>
      <c r="D69" s="62">
        <v>110758</v>
      </c>
      <c r="E69" s="64">
        <v>103402.53213248101</v>
      </c>
      <c r="F69" s="62">
        <v>114574</v>
      </c>
      <c r="G69" s="64">
        <v>106965.11057031401</v>
      </c>
      <c r="H69" s="69">
        <f t="shared" si="10"/>
        <v>110.758</v>
      </c>
      <c r="I69" s="69">
        <f t="shared" si="9"/>
        <v>103.40253213248101</v>
      </c>
      <c r="J69" s="69">
        <f t="shared" ref="J69:J99" si="11">F69/1000</f>
        <v>114.574</v>
      </c>
      <c r="K69" s="69">
        <f t="shared" ref="K69:K100" si="12">G69/1000</f>
        <v>106.96511057031401</v>
      </c>
      <c r="L69" s="49">
        <v>9.7727300000000003E-3</v>
      </c>
      <c r="M69" s="51">
        <v>3</v>
      </c>
      <c r="N69" s="51">
        <v>0</v>
      </c>
      <c r="O69" s="49">
        <f t="shared" ref="O69:O132" si="13">I69-L69-M69-N69</f>
        <v>100.39275940248102</v>
      </c>
      <c r="P69" s="50">
        <f t="shared" ref="P69:P132" si="14">O69/H69</f>
        <v>0.90641542283610232</v>
      </c>
    </row>
    <row r="70" spans="1:16" ht="15" x14ac:dyDescent="0.25">
      <c r="A70" s="65" t="s">
        <v>253</v>
      </c>
      <c r="B70" s="67" t="s">
        <v>47</v>
      </c>
      <c r="C70" s="3" t="s">
        <v>103</v>
      </c>
      <c r="D70" s="62">
        <v>114256</v>
      </c>
      <c r="E70" s="64">
        <v>108122.9373163</v>
      </c>
      <c r="F70" s="62">
        <v>118193</v>
      </c>
      <c r="G70" s="64">
        <v>111848.60602704</v>
      </c>
      <c r="H70" s="69">
        <f t="shared" si="10"/>
        <v>114.256</v>
      </c>
      <c r="I70" s="69">
        <f t="shared" si="9"/>
        <v>108.1229373163</v>
      </c>
      <c r="J70" s="69">
        <f t="shared" si="11"/>
        <v>118.193</v>
      </c>
      <c r="K70" s="69">
        <f t="shared" si="12"/>
        <v>111.84860602704001</v>
      </c>
      <c r="L70" s="49">
        <v>9.7727300000000003E-3</v>
      </c>
      <c r="M70" s="51">
        <v>2</v>
      </c>
      <c r="N70" s="51">
        <v>1</v>
      </c>
      <c r="O70" s="49">
        <f t="shared" si="13"/>
        <v>105.1131645863</v>
      </c>
      <c r="P70" s="50">
        <f t="shared" si="14"/>
        <v>0.91997938477016528</v>
      </c>
    </row>
    <row r="71" spans="1:16" ht="15" x14ac:dyDescent="0.25">
      <c r="A71" s="65" t="s">
        <v>254</v>
      </c>
      <c r="B71" s="67" t="s">
        <v>48</v>
      </c>
      <c r="C71" s="3" t="s">
        <v>105</v>
      </c>
      <c r="D71" s="62">
        <v>121318</v>
      </c>
      <c r="E71" s="64">
        <v>114908.259038462</v>
      </c>
      <c r="F71" s="62">
        <v>125498</v>
      </c>
      <c r="G71" s="64">
        <v>118867.412031265</v>
      </c>
      <c r="H71" s="69">
        <f t="shared" si="10"/>
        <v>121.318</v>
      </c>
      <c r="I71" s="69">
        <f t="shared" si="9"/>
        <v>114.90825903846199</v>
      </c>
      <c r="J71" s="69">
        <f t="shared" si="11"/>
        <v>125.498</v>
      </c>
      <c r="K71" s="69">
        <f t="shared" si="12"/>
        <v>118.867412031265</v>
      </c>
      <c r="L71" s="49">
        <v>0</v>
      </c>
      <c r="M71" s="51">
        <v>2</v>
      </c>
      <c r="N71" s="49">
        <v>0</v>
      </c>
      <c r="O71" s="49">
        <f t="shared" si="13"/>
        <v>112.90825903846199</v>
      </c>
      <c r="P71" s="50">
        <f t="shared" si="14"/>
        <v>0.93068018792316054</v>
      </c>
    </row>
    <row r="72" spans="1:16" ht="15" x14ac:dyDescent="0.25">
      <c r="A72" s="65" t="s">
        <v>255</v>
      </c>
      <c r="B72" s="67" t="s">
        <v>49</v>
      </c>
      <c r="C72" s="3" t="s">
        <v>106</v>
      </c>
      <c r="D72" s="62">
        <v>107704</v>
      </c>
      <c r="E72" s="64">
        <v>104568.29836577</v>
      </c>
      <c r="F72" s="62">
        <v>111415</v>
      </c>
      <c r="G72" s="64">
        <v>108171.25605754901</v>
      </c>
      <c r="H72" s="69">
        <f t="shared" si="10"/>
        <v>107.70399999999999</v>
      </c>
      <c r="I72" s="69">
        <f t="shared" si="9"/>
        <v>104.56829836576999</v>
      </c>
      <c r="J72" s="69">
        <f t="shared" si="11"/>
        <v>111.41500000000001</v>
      </c>
      <c r="K72" s="69">
        <f t="shared" si="12"/>
        <v>108.171256057549</v>
      </c>
      <c r="L72" s="49">
        <v>9.7727300000000003E-3</v>
      </c>
      <c r="M72" s="51">
        <v>3</v>
      </c>
      <c r="N72" s="51">
        <v>0</v>
      </c>
      <c r="O72" s="49">
        <f t="shared" si="13"/>
        <v>101.55852563577</v>
      </c>
      <c r="P72" s="50">
        <f t="shared" si="14"/>
        <v>0.94294107587248388</v>
      </c>
    </row>
    <row r="73" spans="1:16" ht="15" x14ac:dyDescent="0.25">
      <c r="A73" s="65" t="s">
        <v>256</v>
      </c>
      <c r="B73" s="67" t="s">
        <v>50</v>
      </c>
      <c r="C73" s="3" t="s">
        <v>108</v>
      </c>
      <c r="D73" s="62">
        <v>103776</v>
      </c>
      <c r="E73" s="64">
        <v>97938.518585464393</v>
      </c>
      <c r="F73" s="62">
        <v>107351</v>
      </c>
      <c r="G73" s="64">
        <v>101312.422030799</v>
      </c>
      <c r="H73" s="69">
        <f t="shared" si="10"/>
        <v>103.776</v>
      </c>
      <c r="I73" s="69">
        <f t="shared" si="9"/>
        <v>97.938518585464394</v>
      </c>
      <c r="J73" s="69">
        <f t="shared" si="11"/>
        <v>107.351</v>
      </c>
      <c r="K73" s="69">
        <f t="shared" si="12"/>
        <v>101.312422030799</v>
      </c>
      <c r="L73" s="49">
        <v>9.7727300000000003E-3</v>
      </c>
      <c r="M73" s="51">
        <v>1</v>
      </c>
      <c r="N73" s="51">
        <v>1</v>
      </c>
      <c r="O73" s="49">
        <f t="shared" si="13"/>
        <v>95.928745855464399</v>
      </c>
      <c r="P73" s="50">
        <f t="shared" si="14"/>
        <v>0.92438276533557284</v>
      </c>
    </row>
    <row r="74" spans="1:16" ht="15" x14ac:dyDescent="0.25">
      <c r="A74" s="65" t="s">
        <v>257</v>
      </c>
      <c r="B74" s="67" t="s">
        <v>51</v>
      </c>
      <c r="C74" s="3" t="s">
        <v>107</v>
      </c>
      <c r="D74" s="62">
        <v>69521</v>
      </c>
      <c r="E74" s="64">
        <v>67302.186039041306</v>
      </c>
      <c r="F74" s="62">
        <v>71916</v>
      </c>
      <c r="G74" s="64">
        <v>69620.747848616898</v>
      </c>
      <c r="H74" s="69">
        <f t="shared" si="10"/>
        <v>69.521000000000001</v>
      </c>
      <c r="I74" s="69">
        <f t="shared" si="9"/>
        <v>67.302186039041302</v>
      </c>
      <c r="J74" s="69">
        <f t="shared" si="11"/>
        <v>71.915999999999997</v>
      </c>
      <c r="K74" s="69">
        <f t="shared" si="12"/>
        <v>69.620747848616901</v>
      </c>
      <c r="L74" s="49">
        <v>9.7727300000000003E-3</v>
      </c>
      <c r="M74" s="51">
        <v>1</v>
      </c>
      <c r="N74" s="51">
        <v>0</v>
      </c>
      <c r="O74" s="49">
        <f t="shared" si="13"/>
        <v>66.292413309041308</v>
      </c>
      <c r="P74" s="50">
        <f t="shared" si="14"/>
        <v>0.95355954760491513</v>
      </c>
    </row>
    <row r="75" spans="1:16" ht="15" x14ac:dyDescent="0.25">
      <c r="A75" s="65" t="s">
        <v>258</v>
      </c>
      <c r="B75" s="67" t="s">
        <v>52</v>
      </c>
      <c r="C75" s="3" t="s">
        <v>109</v>
      </c>
      <c r="D75" s="62">
        <v>97827</v>
      </c>
      <c r="E75" s="64">
        <v>93979.117863142499</v>
      </c>
      <c r="F75" s="62">
        <v>101197</v>
      </c>
      <c r="G75" s="64">
        <v>97216.5638361233</v>
      </c>
      <c r="H75" s="69">
        <f t="shared" si="10"/>
        <v>97.826999999999998</v>
      </c>
      <c r="I75" s="69">
        <f t="shared" si="9"/>
        <v>93.979117863142505</v>
      </c>
      <c r="J75" s="69">
        <f t="shared" si="11"/>
        <v>101.197</v>
      </c>
      <c r="K75" s="69">
        <f t="shared" si="12"/>
        <v>97.216563836123299</v>
      </c>
      <c r="L75" s="49">
        <v>9.7727300000000003E-3</v>
      </c>
      <c r="M75" s="51">
        <v>5</v>
      </c>
      <c r="N75" s="51">
        <v>2</v>
      </c>
      <c r="O75" s="49">
        <f t="shared" si="13"/>
        <v>86.969345133142511</v>
      </c>
      <c r="P75" s="50">
        <f t="shared" si="14"/>
        <v>0.88901167502982315</v>
      </c>
    </row>
    <row r="76" spans="1:16" ht="15" x14ac:dyDescent="0.25">
      <c r="A76" s="65" t="s">
        <v>259</v>
      </c>
      <c r="B76" s="65" t="s">
        <v>441</v>
      </c>
      <c r="C76" s="3" t="s">
        <v>112</v>
      </c>
      <c r="D76" s="62">
        <v>23201</v>
      </c>
      <c r="E76" s="64">
        <v>22152.145225520599</v>
      </c>
      <c r="F76" s="62">
        <v>24000</v>
      </c>
      <c r="G76" s="64">
        <v>22915.0245856857</v>
      </c>
      <c r="H76" s="69">
        <f t="shared" si="10"/>
        <v>23.201000000000001</v>
      </c>
      <c r="I76" s="69">
        <f t="shared" si="9"/>
        <v>22.152145225520599</v>
      </c>
      <c r="J76" s="69">
        <f t="shared" si="11"/>
        <v>24</v>
      </c>
      <c r="K76" s="69">
        <f t="shared" si="12"/>
        <v>22.9150245856857</v>
      </c>
      <c r="L76" s="49">
        <v>9.7727300000000003E-3</v>
      </c>
      <c r="M76" s="51">
        <v>0</v>
      </c>
      <c r="N76" s="51">
        <v>0</v>
      </c>
      <c r="O76" s="49">
        <f t="shared" si="13"/>
        <v>22.142372495520597</v>
      </c>
      <c r="P76" s="50">
        <f t="shared" si="14"/>
        <v>0.95437147086421259</v>
      </c>
    </row>
    <row r="77" spans="1:16" ht="15" x14ac:dyDescent="0.25">
      <c r="A77" s="65" t="s">
        <v>260</v>
      </c>
      <c r="B77" s="67" t="s">
        <v>465</v>
      </c>
      <c r="C77" s="3" t="s">
        <v>113</v>
      </c>
      <c r="D77" s="62">
        <v>13610</v>
      </c>
      <c r="E77" s="64">
        <v>11965.458333333299</v>
      </c>
      <c r="F77" s="62">
        <v>14079</v>
      </c>
      <c r="G77" s="64">
        <v>12377.7875</v>
      </c>
      <c r="H77" s="69">
        <f t="shared" si="10"/>
        <v>13.61</v>
      </c>
      <c r="I77" s="69">
        <f t="shared" si="9"/>
        <v>11.965458333333299</v>
      </c>
      <c r="J77" s="69">
        <f t="shared" si="11"/>
        <v>14.079000000000001</v>
      </c>
      <c r="K77" s="69">
        <f t="shared" si="12"/>
        <v>12.3777875</v>
      </c>
      <c r="L77" s="49">
        <v>9.7727300000000003E-3</v>
      </c>
      <c r="M77" s="51">
        <v>0</v>
      </c>
      <c r="N77" s="51">
        <v>3.6267720000000003E-2</v>
      </c>
      <c r="O77" s="49">
        <f t="shared" si="13"/>
        <v>11.919417883333299</v>
      </c>
      <c r="P77" s="50">
        <f t="shared" si="14"/>
        <v>0.87578382684300515</v>
      </c>
    </row>
    <row r="78" spans="1:16" ht="15" x14ac:dyDescent="0.25">
      <c r="A78" s="65" t="s">
        <v>261</v>
      </c>
      <c r="B78" s="67" t="s">
        <v>466</v>
      </c>
      <c r="C78" s="3" t="s">
        <v>114</v>
      </c>
      <c r="D78" s="62">
        <v>23342</v>
      </c>
      <c r="E78" s="64">
        <v>22075.809966405399</v>
      </c>
      <c r="F78" s="62">
        <v>24146</v>
      </c>
      <c r="G78" s="64">
        <v>22836.1968746819</v>
      </c>
      <c r="H78" s="69">
        <f t="shared" si="10"/>
        <v>23.341999999999999</v>
      </c>
      <c r="I78" s="69">
        <f t="shared" si="9"/>
        <v>22.075809966405398</v>
      </c>
      <c r="J78" s="69">
        <f t="shared" si="11"/>
        <v>24.146000000000001</v>
      </c>
      <c r="K78" s="69">
        <f t="shared" si="12"/>
        <v>22.8361968746819</v>
      </c>
      <c r="L78" s="49">
        <v>9.7727300000000003E-3</v>
      </c>
      <c r="M78" s="51">
        <v>0</v>
      </c>
      <c r="N78" s="51">
        <v>0</v>
      </c>
      <c r="O78" s="49">
        <f t="shared" si="13"/>
        <v>22.066037236405396</v>
      </c>
      <c r="P78" s="50">
        <f t="shared" si="14"/>
        <v>0.94533618526284802</v>
      </c>
    </row>
    <row r="79" spans="1:16" ht="15" x14ac:dyDescent="0.25">
      <c r="A79" s="65" t="s">
        <v>262</v>
      </c>
      <c r="B79" s="67" t="s">
        <v>53</v>
      </c>
      <c r="C79" s="3" t="s">
        <v>124</v>
      </c>
      <c r="D79" s="62">
        <v>130998</v>
      </c>
      <c r="E79" s="64">
        <v>123590.02373173099</v>
      </c>
      <c r="F79" s="62">
        <v>135511</v>
      </c>
      <c r="G79" s="64">
        <v>127847.81222545799</v>
      </c>
      <c r="H79" s="69">
        <f t="shared" si="10"/>
        <v>130.99799999999999</v>
      </c>
      <c r="I79" s="69">
        <f t="shared" si="9"/>
        <v>123.59002373173099</v>
      </c>
      <c r="J79" s="69">
        <f t="shared" si="11"/>
        <v>135.511</v>
      </c>
      <c r="K79" s="69">
        <f t="shared" si="12"/>
        <v>127.847812225458</v>
      </c>
      <c r="L79" s="49">
        <v>9.7727300000000003E-3</v>
      </c>
      <c r="M79" s="51">
        <v>1</v>
      </c>
      <c r="N79" s="51">
        <v>1</v>
      </c>
      <c r="O79" s="49">
        <f t="shared" si="13"/>
        <v>121.580251001731</v>
      </c>
      <c r="P79" s="50">
        <f t="shared" si="14"/>
        <v>0.92810768868021654</v>
      </c>
    </row>
    <row r="80" spans="1:16" ht="15" x14ac:dyDescent="0.25">
      <c r="A80" s="65" t="s">
        <v>263</v>
      </c>
      <c r="B80" s="67" t="s">
        <v>54</v>
      </c>
      <c r="C80" s="3" t="s">
        <v>100</v>
      </c>
      <c r="D80" s="62">
        <v>44646</v>
      </c>
      <c r="E80" s="64">
        <v>42559.526230842799</v>
      </c>
      <c r="F80" s="62">
        <v>46185</v>
      </c>
      <c r="G80" s="64">
        <v>44026.603032107603</v>
      </c>
      <c r="H80" s="69">
        <f t="shared" si="10"/>
        <v>44.646000000000001</v>
      </c>
      <c r="I80" s="69">
        <f t="shared" si="9"/>
        <v>42.559526230842799</v>
      </c>
      <c r="J80" s="69">
        <f t="shared" si="11"/>
        <v>46.185000000000002</v>
      </c>
      <c r="K80" s="69">
        <f t="shared" si="12"/>
        <v>44.026603032107602</v>
      </c>
      <c r="L80" s="49">
        <v>9.7727300000000003E-3</v>
      </c>
      <c r="M80" s="51">
        <v>1</v>
      </c>
      <c r="N80" s="51">
        <v>0</v>
      </c>
      <c r="O80" s="49">
        <f t="shared" si="13"/>
        <v>41.549753500842797</v>
      </c>
      <c r="P80" s="50">
        <f t="shared" si="14"/>
        <v>0.93064896073204306</v>
      </c>
    </row>
    <row r="81" spans="1:16" ht="15" x14ac:dyDescent="0.25">
      <c r="A81" s="65" t="s">
        <v>264</v>
      </c>
      <c r="B81" s="67" t="s">
        <v>55</v>
      </c>
      <c r="C81" s="3" t="s">
        <v>169</v>
      </c>
      <c r="D81" s="62">
        <v>4041143</v>
      </c>
      <c r="E81" s="64">
        <v>1210335.2321891701</v>
      </c>
      <c r="F81" s="62">
        <v>4210776</v>
      </c>
      <c r="G81" s="64">
        <v>1261140.8573407501</v>
      </c>
      <c r="H81" s="69">
        <v>4010</v>
      </c>
      <c r="I81" s="69">
        <f t="shared" si="9"/>
        <v>1210.33523218917</v>
      </c>
      <c r="J81" s="69">
        <f t="shared" si="11"/>
        <v>4210.7759999999998</v>
      </c>
      <c r="K81" s="69">
        <f t="shared" si="12"/>
        <v>1261.14085734075</v>
      </c>
      <c r="L81" s="47">
        <v>308</v>
      </c>
      <c r="M81" s="51">
        <v>0</v>
      </c>
      <c r="N81" s="51">
        <v>1.6019999999999999E-3</v>
      </c>
      <c r="O81" s="49">
        <f t="shared" si="13"/>
        <v>902.33363018916998</v>
      </c>
      <c r="P81" s="50">
        <f t="shared" si="14"/>
        <v>0.22502085540877056</v>
      </c>
    </row>
    <row r="82" spans="1:16" ht="15" x14ac:dyDescent="0.25">
      <c r="A82" s="65" t="s">
        <v>265</v>
      </c>
      <c r="B82" s="65" t="s">
        <v>56</v>
      </c>
      <c r="C82" s="3" t="s">
        <v>150</v>
      </c>
      <c r="D82" s="62">
        <v>928935</v>
      </c>
      <c r="E82" s="64">
        <v>53131</v>
      </c>
      <c r="F82" s="62">
        <v>1332722</v>
      </c>
      <c r="G82" s="64">
        <v>388131</v>
      </c>
      <c r="H82" s="69">
        <v>748</v>
      </c>
      <c r="I82" s="69">
        <f t="shared" si="9"/>
        <v>53.131</v>
      </c>
      <c r="J82" s="69">
        <f t="shared" si="11"/>
        <v>1332.722</v>
      </c>
      <c r="K82" s="69">
        <f t="shared" si="12"/>
        <v>388.13099999999997</v>
      </c>
      <c r="L82" s="47">
        <v>0</v>
      </c>
      <c r="M82" s="51">
        <v>0</v>
      </c>
      <c r="N82" s="51">
        <v>0</v>
      </c>
      <c r="O82" s="49">
        <f t="shared" si="13"/>
        <v>53.131</v>
      </c>
      <c r="P82" s="50">
        <f t="shared" si="14"/>
        <v>7.1030748663101606E-2</v>
      </c>
    </row>
    <row r="83" spans="1:16" ht="15" x14ac:dyDescent="0.25">
      <c r="A83" s="65" t="s">
        <v>307</v>
      </c>
      <c r="B83" s="65" t="s">
        <v>57</v>
      </c>
      <c r="C83" s="3" t="s">
        <v>159</v>
      </c>
      <c r="D83" s="62">
        <v>2884576</v>
      </c>
      <c r="E83" s="64">
        <v>2118387</v>
      </c>
      <c r="F83" s="62">
        <v>2983963</v>
      </c>
      <c r="G83" s="64">
        <v>2191490</v>
      </c>
      <c r="H83" s="69">
        <f>D83/1000</f>
        <v>2884.576</v>
      </c>
      <c r="I83" s="69">
        <f t="shared" si="9"/>
        <v>2118.3870000000002</v>
      </c>
      <c r="J83" s="69">
        <f t="shared" si="11"/>
        <v>2983.9630000000002</v>
      </c>
      <c r="K83" s="69">
        <f t="shared" si="12"/>
        <v>2191.4899999999998</v>
      </c>
      <c r="L83" s="49">
        <v>2118</v>
      </c>
      <c r="M83" s="51">
        <v>0</v>
      </c>
      <c r="N83" s="51">
        <v>0</v>
      </c>
      <c r="O83" s="49">
        <f t="shared" si="13"/>
        <v>0.38700000000017099</v>
      </c>
      <c r="P83" s="50">
        <f t="shared" si="14"/>
        <v>1.3416183175626886E-4</v>
      </c>
    </row>
    <row r="84" spans="1:16" ht="15" x14ac:dyDescent="0.25">
      <c r="A84" s="65" t="s">
        <v>308</v>
      </c>
      <c r="B84" s="67" t="s">
        <v>58</v>
      </c>
      <c r="C84" s="3" t="s">
        <v>160</v>
      </c>
      <c r="D84" s="62">
        <v>7893846</v>
      </c>
      <c r="E84" s="64">
        <v>7893846</v>
      </c>
      <c r="F84" s="62">
        <v>8439046</v>
      </c>
      <c r="G84" s="64">
        <v>8439046</v>
      </c>
      <c r="H84" s="69">
        <v>7909</v>
      </c>
      <c r="I84" s="69">
        <v>7909</v>
      </c>
      <c r="J84" s="69">
        <f t="shared" si="11"/>
        <v>8439.0460000000003</v>
      </c>
      <c r="K84" s="69">
        <f t="shared" si="12"/>
        <v>8439.0460000000003</v>
      </c>
      <c r="L84" s="49">
        <v>1851</v>
      </c>
      <c r="M84" s="51">
        <v>6</v>
      </c>
      <c r="N84" s="51"/>
      <c r="O84" s="49">
        <f t="shared" si="13"/>
        <v>6052</v>
      </c>
      <c r="P84" s="50">
        <f t="shared" si="14"/>
        <v>0.76520419774939941</v>
      </c>
    </row>
    <row r="85" spans="1:16" ht="15" x14ac:dyDescent="0.25">
      <c r="A85" s="65" t="s">
        <v>309</v>
      </c>
      <c r="B85" s="67" t="s">
        <v>59</v>
      </c>
      <c r="C85" s="3" t="s">
        <v>160</v>
      </c>
      <c r="D85" s="62">
        <v>420061</v>
      </c>
      <c r="E85" s="64">
        <v>420061</v>
      </c>
      <c r="F85" s="62">
        <v>420061</v>
      </c>
      <c r="G85" s="64">
        <v>420061</v>
      </c>
      <c r="H85" s="69">
        <f>D85/1000</f>
        <v>420.06099999999998</v>
      </c>
      <c r="I85" s="69">
        <f>E85/1000</f>
        <v>420.06099999999998</v>
      </c>
      <c r="J85" s="69">
        <f t="shared" si="11"/>
        <v>420.06099999999998</v>
      </c>
      <c r="K85" s="69">
        <f t="shared" si="12"/>
        <v>420.06099999999998</v>
      </c>
      <c r="L85" s="47">
        <v>420</v>
      </c>
      <c r="M85" s="49">
        <v>0</v>
      </c>
      <c r="N85" s="49">
        <v>0</v>
      </c>
      <c r="O85" s="49">
        <f t="shared" si="13"/>
        <v>6.0999999999978627E-2</v>
      </c>
      <c r="P85" s="50">
        <f t="shared" si="14"/>
        <v>1.4521700419695862E-4</v>
      </c>
    </row>
    <row r="86" spans="1:16" ht="15" x14ac:dyDescent="0.25">
      <c r="A86" s="65" t="s">
        <v>310</v>
      </c>
      <c r="B86" s="65" t="s">
        <v>60</v>
      </c>
      <c r="C86" s="3" t="s">
        <v>161</v>
      </c>
      <c r="D86" s="62">
        <v>1297356</v>
      </c>
      <c r="E86" s="64">
        <v>1297356</v>
      </c>
      <c r="F86" s="62">
        <v>1345356</v>
      </c>
      <c r="G86" s="64">
        <v>1345356</v>
      </c>
      <c r="H86" s="69">
        <v>1311</v>
      </c>
      <c r="I86" s="69">
        <v>1311</v>
      </c>
      <c r="J86" s="69">
        <f t="shared" si="11"/>
        <v>1345.356</v>
      </c>
      <c r="K86" s="69">
        <f t="shared" si="12"/>
        <v>1345.356</v>
      </c>
      <c r="L86" s="49">
        <v>1181</v>
      </c>
      <c r="M86" s="51">
        <v>1</v>
      </c>
      <c r="N86" s="51">
        <v>0</v>
      </c>
      <c r="O86" s="49">
        <f t="shared" si="13"/>
        <v>129</v>
      </c>
      <c r="P86" s="50">
        <f t="shared" si="14"/>
        <v>9.8398169336384442E-2</v>
      </c>
    </row>
    <row r="87" spans="1:16" ht="15" x14ac:dyDescent="0.25">
      <c r="A87" s="65" t="s">
        <v>311</v>
      </c>
      <c r="B87" s="65" t="s">
        <v>61</v>
      </c>
      <c r="C87" s="3" t="s">
        <v>61</v>
      </c>
      <c r="D87" s="62">
        <v>63553</v>
      </c>
      <c r="E87" s="64">
        <v>63553</v>
      </c>
      <c r="F87" s="62">
        <v>64659</v>
      </c>
      <c r="G87" s="64">
        <v>64659</v>
      </c>
      <c r="H87" s="69">
        <v>64</v>
      </c>
      <c r="I87" s="69">
        <v>64</v>
      </c>
      <c r="J87" s="69">
        <f t="shared" si="11"/>
        <v>64.659000000000006</v>
      </c>
      <c r="K87" s="69">
        <f t="shared" si="12"/>
        <v>64.659000000000006</v>
      </c>
      <c r="L87" s="47">
        <v>0</v>
      </c>
      <c r="M87" s="51">
        <v>0</v>
      </c>
      <c r="N87" s="51">
        <v>0</v>
      </c>
      <c r="O87" s="49">
        <f t="shared" si="13"/>
        <v>64</v>
      </c>
      <c r="P87" s="50">
        <f t="shared" si="14"/>
        <v>1</v>
      </c>
    </row>
    <row r="88" spans="1:16" ht="15" x14ac:dyDescent="0.25">
      <c r="A88" s="65" t="s">
        <v>312</v>
      </c>
      <c r="B88" s="65" t="s">
        <v>92</v>
      </c>
      <c r="C88" s="3" t="s">
        <v>92</v>
      </c>
      <c r="D88" s="62">
        <v>447963</v>
      </c>
      <c r="E88" s="64">
        <v>15351.5625264017</v>
      </c>
      <c r="F88" s="62">
        <v>464751</v>
      </c>
      <c r="G88" s="64">
        <v>15926.8824338343</v>
      </c>
      <c r="H88" s="69">
        <v>452</v>
      </c>
      <c r="I88" s="69">
        <v>15</v>
      </c>
      <c r="J88" s="69">
        <f t="shared" si="11"/>
        <v>464.75099999999998</v>
      </c>
      <c r="K88" s="69">
        <f t="shared" si="12"/>
        <v>15.926882433834301</v>
      </c>
      <c r="L88" s="47">
        <v>0</v>
      </c>
      <c r="M88" s="51">
        <v>0</v>
      </c>
      <c r="N88" s="51">
        <v>1</v>
      </c>
      <c r="O88" s="49">
        <f t="shared" si="13"/>
        <v>14</v>
      </c>
      <c r="P88" s="50">
        <f t="shared" si="14"/>
        <v>3.0973451327433628E-2</v>
      </c>
    </row>
    <row r="89" spans="1:16" ht="15" x14ac:dyDescent="0.25">
      <c r="A89" s="65" t="s">
        <v>313</v>
      </c>
      <c r="B89" s="65" t="s">
        <v>44</v>
      </c>
      <c r="C89" s="3" t="s">
        <v>44</v>
      </c>
      <c r="D89" s="62">
        <v>69056</v>
      </c>
      <c r="E89" s="64">
        <v>36113.611525794702</v>
      </c>
      <c r="F89" s="62">
        <v>70712</v>
      </c>
      <c r="G89" s="64">
        <v>36979.635342504604</v>
      </c>
      <c r="H89" s="69">
        <v>67</v>
      </c>
      <c r="I89" s="69">
        <v>15</v>
      </c>
      <c r="J89" s="69">
        <f t="shared" si="11"/>
        <v>70.712000000000003</v>
      </c>
      <c r="K89" s="69">
        <f t="shared" si="12"/>
        <v>36.979635342504601</v>
      </c>
      <c r="L89" s="47">
        <v>0</v>
      </c>
      <c r="M89" s="51">
        <v>0</v>
      </c>
      <c r="N89" s="51"/>
      <c r="O89" s="49">
        <f t="shared" si="13"/>
        <v>15</v>
      </c>
      <c r="P89" s="50">
        <f t="shared" si="14"/>
        <v>0.22388059701492538</v>
      </c>
    </row>
    <row r="90" spans="1:16" ht="15" x14ac:dyDescent="0.25">
      <c r="A90" s="65" t="s">
        <v>314</v>
      </c>
      <c r="B90" s="65" t="s">
        <v>62</v>
      </c>
      <c r="C90" s="3" t="s">
        <v>150</v>
      </c>
      <c r="D90" s="62">
        <v>93995</v>
      </c>
      <c r="E90" s="64">
        <v>61320</v>
      </c>
      <c r="F90" s="62">
        <v>80695</v>
      </c>
      <c r="G90" s="64">
        <v>53350</v>
      </c>
      <c r="H90" s="69">
        <v>93</v>
      </c>
      <c r="I90" s="69">
        <v>73</v>
      </c>
      <c r="J90" s="69">
        <f t="shared" si="11"/>
        <v>80.694999999999993</v>
      </c>
      <c r="K90" s="69">
        <f t="shared" si="12"/>
        <v>53.35</v>
      </c>
      <c r="L90" s="49">
        <v>55</v>
      </c>
      <c r="M90" s="51">
        <v>0</v>
      </c>
      <c r="N90" s="51">
        <v>0.14923614000000002</v>
      </c>
      <c r="O90" s="49">
        <f t="shared" si="13"/>
        <v>17.850763860000001</v>
      </c>
      <c r="P90" s="50">
        <f t="shared" si="14"/>
        <v>0.19194369741935485</v>
      </c>
    </row>
    <row r="91" spans="1:16" ht="15" x14ac:dyDescent="0.25">
      <c r="A91" s="65" t="s">
        <v>315</v>
      </c>
      <c r="B91" s="67" t="s">
        <v>63</v>
      </c>
      <c r="C91" s="3" t="s">
        <v>66</v>
      </c>
      <c r="D91" s="62">
        <v>45153</v>
      </c>
      <c r="E91" s="64">
        <v>45153</v>
      </c>
      <c r="F91" s="62">
        <v>45153</v>
      </c>
      <c r="G91" s="64">
        <v>45153</v>
      </c>
      <c r="H91" s="69">
        <v>22</v>
      </c>
      <c r="I91" s="69">
        <v>22</v>
      </c>
      <c r="J91" s="69">
        <f t="shared" si="11"/>
        <v>45.152999999999999</v>
      </c>
      <c r="K91" s="69">
        <f t="shared" si="12"/>
        <v>45.152999999999999</v>
      </c>
      <c r="L91" s="47">
        <v>1</v>
      </c>
      <c r="M91" s="51"/>
      <c r="N91" s="51"/>
      <c r="O91" s="49">
        <f t="shared" si="13"/>
        <v>21</v>
      </c>
      <c r="P91" s="50">
        <f t="shared" si="14"/>
        <v>0.95454545454545459</v>
      </c>
    </row>
    <row r="92" spans="1:16" ht="15" x14ac:dyDescent="0.25">
      <c r="A92" s="65" t="s">
        <v>316</v>
      </c>
      <c r="B92" s="65" t="s">
        <v>64</v>
      </c>
      <c r="C92" s="3" t="s">
        <v>64</v>
      </c>
      <c r="D92" s="62">
        <v>19412</v>
      </c>
      <c r="E92" s="64">
        <v>4916.1673976926004</v>
      </c>
      <c r="F92" s="62">
        <v>20318</v>
      </c>
      <c r="G92" s="64">
        <v>5145.61555668237</v>
      </c>
      <c r="H92" s="69">
        <v>5</v>
      </c>
      <c r="I92" s="69">
        <f t="shared" ref="I92:I132" si="15">E92/1000</f>
        <v>4.9161673976926004</v>
      </c>
      <c r="J92" s="69">
        <f t="shared" si="11"/>
        <v>20.318000000000001</v>
      </c>
      <c r="K92" s="69">
        <f t="shared" si="12"/>
        <v>5.1456155566823698</v>
      </c>
      <c r="L92" s="47">
        <v>0</v>
      </c>
      <c r="M92" s="51">
        <v>0</v>
      </c>
      <c r="N92" s="51">
        <v>1</v>
      </c>
      <c r="O92" s="49">
        <f t="shared" si="13"/>
        <v>3.9161673976926004</v>
      </c>
      <c r="P92" s="50">
        <f t="shared" si="14"/>
        <v>0.78323347953852007</v>
      </c>
    </row>
    <row r="93" spans="1:16" ht="15" x14ac:dyDescent="0.25">
      <c r="A93" s="65" t="s">
        <v>317</v>
      </c>
      <c r="B93" s="65" t="s">
        <v>65</v>
      </c>
      <c r="C93" s="3" t="s">
        <v>65</v>
      </c>
      <c r="D93" s="62">
        <v>138586</v>
      </c>
      <c r="E93" s="64">
        <v>3070.0590112939699</v>
      </c>
      <c r="F93" s="62">
        <v>150931</v>
      </c>
      <c r="G93" s="64">
        <v>3343.5345318690902</v>
      </c>
      <c r="H93" s="69">
        <f t="shared" ref="H93:H132" si="16">D93/1000</f>
        <v>138.58600000000001</v>
      </c>
      <c r="I93" s="69">
        <f t="shared" si="15"/>
        <v>3.0700590112939699</v>
      </c>
      <c r="J93" s="69">
        <f t="shared" si="11"/>
        <v>150.93100000000001</v>
      </c>
      <c r="K93" s="69">
        <f t="shared" si="12"/>
        <v>3.3435345318690901</v>
      </c>
      <c r="L93" s="47">
        <v>0</v>
      </c>
      <c r="M93" s="51">
        <v>0</v>
      </c>
      <c r="N93" s="51"/>
      <c r="O93" s="49">
        <f t="shared" si="13"/>
        <v>3.0700590112939699</v>
      </c>
      <c r="P93" s="50">
        <f t="shared" si="14"/>
        <v>2.2152735567041185E-2</v>
      </c>
    </row>
    <row r="94" spans="1:16" ht="15" x14ac:dyDescent="0.25">
      <c r="A94" s="65" t="s">
        <v>318</v>
      </c>
      <c r="B94" s="65" t="s">
        <v>66</v>
      </c>
      <c r="C94" s="3" t="s">
        <v>66</v>
      </c>
      <c r="D94" s="62">
        <v>298032</v>
      </c>
      <c r="E94" s="64">
        <v>11341.531856035601</v>
      </c>
      <c r="F94" s="62">
        <v>325784</v>
      </c>
      <c r="G94" s="64">
        <v>12397.6271480469</v>
      </c>
      <c r="H94" s="69">
        <f t="shared" si="16"/>
        <v>298.03199999999998</v>
      </c>
      <c r="I94" s="69">
        <f t="shared" si="15"/>
        <v>11.341531856035601</v>
      </c>
      <c r="J94" s="69">
        <f t="shared" si="11"/>
        <v>325.78399999999999</v>
      </c>
      <c r="K94" s="69">
        <f t="shared" si="12"/>
        <v>12.397627148046901</v>
      </c>
      <c r="L94" s="47">
        <v>0</v>
      </c>
      <c r="M94" s="51"/>
      <c r="N94" s="51"/>
      <c r="O94" s="49">
        <f t="shared" si="13"/>
        <v>11.341531856035601</v>
      </c>
      <c r="P94" s="50">
        <f t="shared" si="14"/>
        <v>3.8054745316058687E-2</v>
      </c>
    </row>
    <row r="95" spans="1:16" ht="15" x14ac:dyDescent="0.25">
      <c r="A95" s="65" t="s">
        <v>319</v>
      </c>
      <c r="B95" s="65" t="s">
        <v>67</v>
      </c>
      <c r="C95" s="3" t="s">
        <v>67</v>
      </c>
      <c r="D95" s="62">
        <v>1464578</v>
      </c>
      <c r="E95" s="64">
        <v>110535.946436963</v>
      </c>
      <c r="F95" s="62">
        <v>1556061</v>
      </c>
      <c r="G95" s="64">
        <v>117440.433591551</v>
      </c>
      <c r="H95" s="69">
        <f t="shared" si="16"/>
        <v>1464.578</v>
      </c>
      <c r="I95" s="69">
        <f t="shared" si="15"/>
        <v>110.535946436963</v>
      </c>
      <c r="J95" s="69">
        <f t="shared" si="11"/>
        <v>1556.0609999999999</v>
      </c>
      <c r="K95" s="69">
        <f t="shared" si="12"/>
        <v>117.440433591551</v>
      </c>
      <c r="L95" s="47">
        <v>0</v>
      </c>
      <c r="M95" s="51"/>
      <c r="N95" s="51">
        <v>1</v>
      </c>
      <c r="O95" s="49">
        <f t="shared" si="13"/>
        <v>109.535946436963</v>
      </c>
      <c r="P95" s="50">
        <f t="shared" si="14"/>
        <v>7.4790107755929008E-2</v>
      </c>
    </row>
    <row r="96" spans="1:16" ht="15" x14ac:dyDescent="0.25">
      <c r="A96" s="65" t="s">
        <v>373</v>
      </c>
      <c r="B96" s="65" t="s">
        <v>374</v>
      </c>
      <c r="C96" s="3" t="s">
        <v>374</v>
      </c>
      <c r="D96" s="62">
        <v>53157</v>
      </c>
      <c r="E96" s="64">
        <v>97.729343690319496</v>
      </c>
      <c r="F96" s="62">
        <v>64036</v>
      </c>
      <c r="G96" s="64">
        <v>117.73042595619199</v>
      </c>
      <c r="H96" s="69">
        <f t="shared" si="16"/>
        <v>53.156999999999996</v>
      </c>
      <c r="I96" s="69">
        <f t="shared" si="15"/>
        <v>9.7729343690319492E-2</v>
      </c>
      <c r="J96" s="69">
        <f t="shared" si="11"/>
        <v>64.036000000000001</v>
      </c>
      <c r="K96" s="69">
        <f t="shared" si="12"/>
        <v>0.117730425956192</v>
      </c>
      <c r="L96" s="47">
        <v>0</v>
      </c>
      <c r="M96" s="51"/>
      <c r="N96" s="51">
        <v>0</v>
      </c>
      <c r="O96" s="49">
        <f t="shared" si="13"/>
        <v>9.7729343690319492E-2</v>
      </c>
      <c r="P96" s="50">
        <f t="shared" si="14"/>
        <v>1.8385037472076961E-3</v>
      </c>
    </row>
    <row r="97" spans="1:16" ht="15" x14ac:dyDescent="0.25">
      <c r="A97" s="65" t="s">
        <v>320</v>
      </c>
      <c r="B97" s="67" t="s">
        <v>68</v>
      </c>
      <c r="C97" s="3" t="s">
        <v>102</v>
      </c>
      <c r="D97" s="62">
        <v>3491</v>
      </c>
      <c r="E97" s="64">
        <v>3491</v>
      </c>
      <c r="F97" s="62">
        <v>3531</v>
      </c>
      <c r="G97" s="64">
        <v>3531</v>
      </c>
      <c r="H97" s="69">
        <f t="shared" si="16"/>
        <v>3.4910000000000001</v>
      </c>
      <c r="I97" s="69">
        <f t="shared" si="15"/>
        <v>3.4910000000000001</v>
      </c>
      <c r="J97" s="69">
        <f t="shared" si="11"/>
        <v>3.5310000000000001</v>
      </c>
      <c r="K97" s="69">
        <f t="shared" si="12"/>
        <v>3.5310000000000001</v>
      </c>
      <c r="L97" s="47">
        <v>0</v>
      </c>
      <c r="M97" s="51">
        <v>0</v>
      </c>
      <c r="N97" s="51">
        <v>2.6542E-2</v>
      </c>
      <c r="O97" s="49">
        <f t="shared" si="13"/>
        <v>3.464458</v>
      </c>
      <c r="P97" s="50">
        <f t="shared" si="14"/>
        <v>0.99239702091091375</v>
      </c>
    </row>
    <row r="98" spans="1:16" ht="15" x14ac:dyDescent="0.25">
      <c r="A98" s="65" t="s">
        <v>375</v>
      </c>
      <c r="B98" s="65" t="s">
        <v>377</v>
      </c>
      <c r="C98" s="3" t="s">
        <v>376</v>
      </c>
      <c r="D98" s="62">
        <v>51456</v>
      </c>
      <c r="E98" s="64">
        <v>694.62437084863802</v>
      </c>
      <c r="F98" s="62">
        <v>43406</v>
      </c>
      <c r="G98" s="64">
        <v>585.95431905037196</v>
      </c>
      <c r="H98" s="69">
        <f t="shared" si="16"/>
        <v>51.456000000000003</v>
      </c>
      <c r="I98" s="69">
        <f t="shared" si="15"/>
        <v>0.69462437084863804</v>
      </c>
      <c r="J98" s="69">
        <f t="shared" si="11"/>
        <v>43.405999999999999</v>
      </c>
      <c r="K98" s="69">
        <f t="shared" si="12"/>
        <v>0.58595431905037199</v>
      </c>
      <c r="L98" s="47">
        <v>0</v>
      </c>
      <c r="M98" s="51"/>
      <c r="N98" s="51"/>
      <c r="O98" s="49">
        <f t="shared" si="13"/>
        <v>0.69462437084863804</v>
      </c>
      <c r="P98" s="50">
        <f t="shared" si="14"/>
        <v>1.3499385316554688E-2</v>
      </c>
    </row>
    <row r="99" spans="1:16" ht="15" x14ac:dyDescent="0.25">
      <c r="A99" s="65" t="s">
        <v>321</v>
      </c>
      <c r="B99" s="65" t="s">
        <v>69</v>
      </c>
      <c r="C99" s="3" t="s">
        <v>150</v>
      </c>
      <c r="D99" s="62">
        <v>2116811</v>
      </c>
      <c r="E99" s="64">
        <v>26000</v>
      </c>
      <c r="F99" s="62">
        <v>2126811</v>
      </c>
      <c r="G99" s="64">
        <v>27000</v>
      </c>
      <c r="H99" s="69">
        <f t="shared" si="16"/>
        <v>2116.8110000000001</v>
      </c>
      <c r="I99" s="69">
        <f t="shared" si="15"/>
        <v>26</v>
      </c>
      <c r="J99" s="69">
        <f t="shared" si="11"/>
        <v>2126.8110000000001</v>
      </c>
      <c r="K99" s="69">
        <f t="shared" si="12"/>
        <v>27</v>
      </c>
      <c r="L99" s="49">
        <v>26</v>
      </c>
      <c r="M99" s="51">
        <v>4.9894690000000005E-2</v>
      </c>
      <c r="N99" s="49">
        <v>1.6428800000000002E-3</v>
      </c>
      <c r="O99" s="49">
        <f t="shared" si="13"/>
        <v>-5.1537570000000005E-2</v>
      </c>
      <c r="P99" s="50">
        <v>0</v>
      </c>
    </row>
    <row r="100" spans="1:16" ht="15" x14ac:dyDescent="0.25">
      <c r="A100" s="65" t="s">
        <v>322</v>
      </c>
      <c r="B100" s="65" t="s">
        <v>70</v>
      </c>
      <c r="C100" s="3" t="s">
        <v>150</v>
      </c>
      <c r="D100" s="62">
        <v>223758</v>
      </c>
      <c r="E100" s="64">
        <v>12720.146084674599</v>
      </c>
      <c r="F100" s="62">
        <v>273758</v>
      </c>
      <c r="G100" s="64">
        <v>15562.535202532899</v>
      </c>
      <c r="H100" s="69">
        <f t="shared" si="16"/>
        <v>223.75800000000001</v>
      </c>
      <c r="I100" s="69">
        <f t="shared" si="15"/>
        <v>12.7201460846746</v>
      </c>
      <c r="J100" s="69">
        <v>215</v>
      </c>
      <c r="K100" s="69">
        <f t="shared" si="12"/>
        <v>15.562535202532899</v>
      </c>
      <c r="L100" s="47">
        <v>0</v>
      </c>
      <c r="M100" s="51">
        <v>0</v>
      </c>
      <c r="N100" s="51">
        <v>0</v>
      </c>
      <c r="O100" s="49">
        <f t="shared" si="13"/>
        <v>12.7201460846746</v>
      </c>
      <c r="P100" s="50">
        <f t="shared" si="14"/>
        <v>5.6847782357165325E-2</v>
      </c>
    </row>
    <row r="101" spans="1:16" ht="15" x14ac:dyDescent="0.25">
      <c r="A101" s="65" t="s">
        <v>323</v>
      </c>
      <c r="B101" s="65" t="s">
        <v>72</v>
      </c>
      <c r="C101" s="3" t="s">
        <v>72</v>
      </c>
      <c r="D101" s="62">
        <v>55879</v>
      </c>
      <c r="E101" s="64">
        <v>17771.188314329898</v>
      </c>
      <c r="F101" s="62">
        <v>57752</v>
      </c>
      <c r="G101" s="64">
        <v>18366.858167275299</v>
      </c>
      <c r="H101" s="69">
        <f t="shared" si="16"/>
        <v>55.878999999999998</v>
      </c>
      <c r="I101" s="69">
        <f t="shared" si="15"/>
        <v>17.771188314329898</v>
      </c>
      <c r="J101" s="69">
        <f t="shared" ref="J101:J132" si="17">F101/1000</f>
        <v>57.752000000000002</v>
      </c>
      <c r="K101" s="69">
        <f t="shared" ref="K101:K132" si="18">G101/1000</f>
        <v>18.3668581672753</v>
      </c>
      <c r="L101" s="47">
        <v>0</v>
      </c>
      <c r="M101" s="51"/>
      <c r="N101" s="51">
        <v>0</v>
      </c>
      <c r="O101" s="49">
        <f t="shared" si="13"/>
        <v>17.771188314329898</v>
      </c>
      <c r="P101" s="50">
        <f t="shared" si="14"/>
        <v>0.31802982004563252</v>
      </c>
    </row>
    <row r="102" spans="1:16" ht="15" x14ac:dyDescent="0.25">
      <c r="A102" s="65" t="s">
        <v>324</v>
      </c>
      <c r="B102" s="65" t="s">
        <v>71</v>
      </c>
      <c r="C102" s="3" t="s">
        <v>71</v>
      </c>
      <c r="D102" s="62">
        <v>758854</v>
      </c>
      <c r="E102" s="64">
        <v>5785.9209195711901</v>
      </c>
      <c r="F102" s="62">
        <v>871006</v>
      </c>
      <c r="G102" s="64">
        <v>6641.0295478076496</v>
      </c>
      <c r="H102" s="69">
        <f t="shared" si="16"/>
        <v>758.85400000000004</v>
      </c>
      <c r="I102" s="69">
        <f t="shared" si="15"/>
        <v>5.7859209195711898</v>
      </c>
      <c r="J102" s="69">
        <f t="shared" si="17"/>
        <v>871.00599999999997</v>
      </c>
      <c r="K102" s="69">
        <f t="shared" si="18"/>
        <v>6.6410295478076495</v>
      </c>
      <c r="L102" s="47">
        <v>0</v>
      </c>
      <c r="M102" s="51"/>
      <c r="N102" s="51"/>
      <c r="O102" s="49">
        <f t="shared" si="13"/>
        <v>5.7859209195711898</v>
      </c>
      <c r="P102" s="50">
        <f t="shared" si="14"/>
        <v>7.6245508616561153E-3</v>
      </c>
    </row>
    <row r="103" spans="1:16" ht="15" x14ac:dyDescent="0.25">
      <c r="A103" s="65" t="s">
        <v>325</v>
      </c>
      <c r="B103" s="65" t="s">
        <v>450</v>
      </c>
      <c r="C103" s="3" t="s">
        <v>162</v>
      </c>
      <c r="D103" s="62">
        <v>2028337</v>
      </c>
      <c r="E103" s="64">
        <v>6024.5860656858304</v>
      </c>
      <c r="F103" s="62">
        <v>2012337</v>
      </c>
      <c r="G103" s="64">
        <v>5977.0627117998802</v>
      </c>
      <c r="H103" s="69">
        <f t="shared" si="16"/>
        <v>2028.337</v>
      </c>
      <c r="I103" s="69">
        <f t="shared" si="15"/>
        <v>6.0245860656858303</v>
      </c>
      <c r="J103" s="69">
        <f t="shared" si="17"/>
        <v>2012.337</v>
      </c>
      <c r="K103" s="69">
        <f t="shared" si="18"/>
        <v>5.9770627117998805</v>
      </c>
      <c r="L103" s="47">
        <v>0</v>
      </c>
      <c r="M103" s="51"/>
      <c r="N103" s="51"/>
      <c r="O103" s="49">
        <f t="shared" si="13"/>
        <v>6.0245860656858303</v>
      </c>
      <c r="P103" s="50">
        <f t="shared" si="14"/>
        <v>2.9702096178720943E-3</v>
      </c>
    </row>
    <row r="104" spans="1:16" ht="15" x14ac:dyDescent="0.25">
      <c r="A104" s="65" t="s">
        <v>378</v>
      </c>
      <c r="B104" s="67" t="s">
        <v>467</v>
      </c>
      <c r="C104" s="3" t="s">
        <v>393</v>
      </c>
      <c r="D104" s="62">
        <v>334000</v>
      </c>
      <c r="E104" s="64">
        <v>46401.269930764298</v>
      </c>
      <c r="F104" s="62"/>
      <c r="G104" s="64"/>
      <c r="H104" s="69">
        <f t="shared" si="16"/>
        <v>334</v>
      </c>
      <c r="I104" s="69">
        <f t="shared" si="15"/>
        <v>46.4012699307643</v>
      </c>
      <c r="J104" s="69">
        <f t="shared" si="17"/>
        <v>0</v>
      </c>
      <c r="K104" s="69">
        <f t="shared" si="18"/>
        <v>0</v>
      </c>
      <c r="L104" s="47">
        <v>0</v>
      </c>
      <c r="M104" s="51"/>
      <c r="N104" s="51"/>
      <c r="O104" s="49">
        <f t="shared" si="13"/>
        <v>46.4012699307643</v>
      </c>
      <c r="P104" s="50">
        <f t="shared" si="14"/>
        <v>0.13892595787653983</v>
      </c>
    </row>
    <row r="105" spans="1:16" ht="30" x14ac:dyDescent="0.25">
      <c r="A105" s="65" t="s">
        <v>451</v>
      </c>
      <c r="B105" s="67" t="s">
        <v>471</v>
      </c>
      <c r="C105" s="3" t="s">
        <v>393</v>
      </c>
      <c r="D105" s="62">
        <v>1080000</v>
      </c>
      <c r="E105" s="64">
        <v>77521.279538264294</v>
      </c>
      <c r="F105" s="62">
        <v>1732000</v>
      </c>
      <c r="G105" s="64">
        <v>124321.16311136499</v>
      </c>
      <c r="H105" s="69">
        <f t="shared" si="16"/>
        <v>1080</v>
      </c>
      <c r="I105" s="69">
        <f t="shared" si="15"/>
        <v>77.521279538264295</v>
      </c>
      <c r="J105" s="69">
        <f t="shared" si="17"/>
        <v>1732</v>
      </c>
      <c r="K105" s="69">
        <f t="shared" si="18"/>
        <v>124.321163111365</v>
      </c>
      <c r="L105" s="49">
        <v>0</v>
      </c>
      <c r="M105" s="51"/>
      <c r="N105" s="51"/>
      <c r="O105" s="49">
        <f t="shared" si="13"/>
        <v>77.521279538264295</v>
      </c>
      <c r="P105" s="50">
        <f t="shared" si="14"/>
        <v>7.1778962535429897E-2</v>
      </c>
    </row>
    <row r="106" spans="1:16" ht="15" x14ac:dyDescent="0.25">
      <c r="A106" s="65" t="s">
        <v>326</v>
      </c>
      <c r="B106" s="65" t="s">
        <v>73</v>
      </c>
      <c r="C106" s="3" t="s">
        <v>163</v>
      </c>
      <c r="D106" s="62">
        <v>1064318</v>
      </c>
      <c r="E106" s="64">
        <v>13624.006614481201</v>
      </c>
      <c r="F106" s="62">
        <v>1064318</v>
      </c>
      <c r="G106" s="64">
        <v>13624.006614481201</v>
      </c>
      <c r="H106" s="69">
        <f t="shared" si="16"/>
        <v>1064.318</v>
      </c>
      <c r="I106" s="69">
        <f t="shared" si="15"/>
        <v>13.624006614481202</v>
      </c>
      <c r="J106" s="69">
        <f t="shared" si="17"/>
        <v>1064.318</v>
      </c>
      <c r="K106" s="69">
        <f t="shared" si="18"/>
        <v>13.624006614481202</v>
      </c>
      <c r="L106" s="47">
        <v>0</v>
      </c>
      <c r="M106" s="51"/>
      <c r="N106" s="51"/>
      <c r="O106" s="49">
        <f t="shared" si="13"/>
        <v>13.624006614481202</v>
      </c>
      <c r="P106" s="50">
        <f t="shared" si="14"/>
        <v>1.2800691724166275E-2</v>
      </c>
    </row>
    <row r="107" spans="1:16" ht="15" x14ac:dyDescent="0.25">
      <c r="A107" s="65" t="s">
        <v>327</v>
      </c>
      <c r="B107" s="65" t="s">
        <v>74</v>
      </c>
      <c r="C107" s="3" t="s">
        <v>163</v>
      </c>
      <c r="D107" s="62">
        <v>96825</v>
      </c>
      <c r="E107" s="64">
        <v>96825</v>
      </c>
      <c r="F107" s="62">
        <v>93825</v>
      </c>
      <c r="G107" s="64">
        <v>93825</v>
      </c>
      <c r="H107" s="69">
        <v>94</v>
      </c>
      <c r="I107" s="69">
        <v>94</v>
      </c>
      <c r="J107" s="69">
        <f t="shared" si="17"/>
        <v>93.825000000000003</v>
      </c>
      <c r="K107" s="69">
        <f t="shared" si="18"/>
        <v>93.825000000000003</v>
      </c>
      <c r="L107" s="47">
        <v>22</v>
      </c>
      <c r="M107" s="51"/>
      <c r="N107" s="51"/>
      <c r="O107" s="49">
        <f t="shared" si="13"/>
        <v>72</v>
      </c>
      <c r="P107" s="50">
        <f t="shared" si="14"/>
        <v>0.76595744680851063</v>
      </c>
    </row>
    <row r="108" spans="1:16" ht="15" x14ac:dyDescent="0.25">
      <c r="A108" s="65" t="s">
        <v>452</v>
      </c>
      <c r="B108" s="65" t="s">
        <v>453</v>
      </c>
      <c r="C108" s="68" t="s">
        <v>453</v>
      </c>
      <c r="D108" s="62">
        <v>324678</v>
      </c>
      <c r="E108" s="64">
        <v>790.29069438168494</v>
      </c>
      <c r="F108" s="62">
        <v>306833</v>
      </c>
      <c r="G108" s="64">
        <v>746.85462097590698</v>
      </c>
      <c r="H108" s="69">
        <f t="shared" si="16"/>
        <v>324.678</v>
      </c>
      <c r="I108" s="69">
        <f t="shared" si="15"/>
        <v>0.79029069438168498</v>
      </c>
      <c r="J108" s="69">
        <f t="shared" si="17"/>
        <v>306.83300000000003</v>
      </c>
      <c r="K108" s="69">
        <f t="shared" si="18"/>
        <v>0.74685462097590694</v>
      </c>
      <c r="L108" s="47">
        <v>0</v>
      </c>
      <c r="M108" s="51"/>
      <c r="N108" s="51"/>
      <c r="O108" s="49">
        <f t="shared" si="13"/>
        <v>0.79029069438168498</v>
      </c>
      <c r="P108" s="50">
        <f t="shared" si="14"/>
        <v>2.4340752819152667E-3</v>
      </c>
    </row>
    <row r="109" spans="1:16" ht="15" x14ac:dyDescent="0.25">
      <c r="A109" s="65" t="s">
        <v>328</v>
      </c>
      <c r="B109" s="65" t="s">
        <v>75</v>
      </c>
      <c r="C109" s="3" t="s">
        <v>75</v>
      </c>
      <c r="D109" s="62">
        <v>292107</v>
      </c>
      <c r="E109" s="64">
        <v>34768.405914203897</v>
      </c>
      <c r="F109" s="62">
        <v>308632</v>
      </c>
      <c r="G109" s="64">
        <v>36735.314984278302</v>
      </c>
      <c r="H109" s="69">
        <f t="shared" si="16"/>
        <v>292.10700000000003</v>
      </c>
      <c r="I109" s="69">
        <f t="shared" si="15"/>
        <v>34.768405914203896</v>
      </c>
      <c r="J109" s="69">
        <f t="shared" si="17"/>
        <v>308.63200000000001</v>
      </c>
      <c r="K109" s="69">
        <f t="shared" si="18"/>
        <v>36.735314984278304</v>
      </c>
      <c r="L109" s="47">
        <v>0</v>
      </c>
      <c r="M109" s="51"/>
      <c r="N109" s="51"/>
      <c r="O109" s="49">
        <f t="shared" si="13"/>
        <v>34.768405914203896</v>
      </c>
      <c r="P109" s="50">
        <f t="shared" si="14"/>
        <v>0.11902626747802653</v>
      </c>
    </row>
    <row r="110" spans="1:16" ht="15" x14ac:dyDescent="0.25">
      <c r="A110" s="65" t="s">
        <v>351</v>
      </c>
      <c r="B110" s="65" t="s">
        <v>352</v>
      </c>
      <c r="C110" s="3" t="s">
        <v>353</v>
      </c>
      <c r="D110" s="62">
        <v>89500</v>
      </c>
      <c r="E110" s="64">
        <v>17105.4608528391</v>
      </c>
      <c r="F110" s="62">
        <v>89500</v>
      </c>
      <c r="G110" s="64">
        <v>17105.4608528391</v>
      </c>
      <c r="H110" s="69">
        <f t="shared" si="16"/>
        <v>89.5</v>
      </c>
      <c r="I110" s="69">
        <f t="shared" si="15"/>
        <v>17.105460852839101</v>
      </c>
      <c r="J110" s="69">
        <f t="shared" si="17"/>
        <v>89.5</v>
      </c>
      <c r="K110" s="69">
        <f t="shared" si="18"/>
        <v>17.105460852839101</v>
      </c>
      <c r="L110" s="47">
        <v>0</v>
      </c>
      <c r="M110" s="51">
        <v>0</v>
      </c>
      <c r="N110" s="51"/>
      <c r="O110" s="49">
        <f t="shared" si="13"/>
        <v>17.105460852839101</v>
      </c>
      <c r="P110" s="50">
        <f t="shared" si="14"/>
        <v>0.19112246762948717</v>
      </c>
    </row>
    <row r="111" spans="1:16" ht="15" x14ac:dyDescent="0.25">
      <c r="A111" s="65" t="s">
        <v>329</v>
      </c>
      <c r="B111" s="65" t="s">
        <v>76</v>
      </c>
      <c r="C111" s="3" t="s">
        <v>93</v>
      </c>
      <c r="D111" s="62">
        <v>1367565</v>
      </c>
      <c r="E111" s="64">
        <v>45786.280693130298</v>
      </c>
      <c r="F111" s="62">
        <v>1326565</v>
      </c>
      <c r="G111" s="64">
        <v>44413.594562366197</v>
      </c>
      <c r="H111" s="69">
        <v>1335</v>
      </c>
      <c r="I111" s="69">
        <f t="shared" si="15"/>
        <v>45.786280693130301</v>
      </c>
      <c r="J111" s="69">
        <f t="shared" si="17"/>
        <v>1326.5650000000001</v>
      </c>
      <c r="K111" s="69">
        <f t="shared" si="18"/>
        <v>44.4135945623662</v>
      </c>
      <c r="L111" s="49">
        <v>0</v>
      </c>
      <c r="M111" s="51"/>
      <c r="N111" s="51"/>
      <c r="O111" s="49">
        <f t="shared" si="13"/>
        <v>45.786280693130301</v>
      </c>
      <c r="P111" s="50">
        <f t="shared" si="14"/>
        <v>3.4296839470509592E-2</v>
      </c>
    </row>
    <row r="112" spans="1:16" ht="15" x14ac:dyDescent="0.25">
      <c r="A112" s="65" t="s">
        <v>400</v>
      </c>
      <c r="B112" s="65" t="s">
        <v>190</v>
      </c>
      <c r="C112" s="3" t="s">
        <v>331</v>
      </c>
      <c r="D112" s="62">
        <v>1457000</v>
      </c>
      <c r="E112" s="64">
        <v>1446945.0486954399</v>
      </c>
      <c r="F112" s="62">
        <v>1345000</v>
      </c>
      <c r="G112" s="64">
        <v>1335717.9756316801</v>
      </c>
      <c r="H112" s="69">
        <v>1335</v>
      </c>
      <c r="I112" s="69">
        <v>1325</v>
      </c>
      <c r="J112" s="69">
        <f t="shared" si="17"/>
        <v>1345</v>
      </c>
      <c r="K112" s="69">
        <f t="shared" si="18"/>
        <v>1335.71797563168</v>
      </c>
      <c r="L112" s="47">
        <v>1276</v>
      </c>
      <c r="M112" s="51"/>
      <c r="N112" s="51"/>
      <c r="O112" s="49">
        <f t="shared" si="13"/>
        <v>49</v>
      </c>
      <c r="P112" s="50">
        <f t="shared" si="14"/>
        <v>3.6704119850187268E-2</v>
      </c>
    </row>
    <row r="113" spans="1:16" ht="15" x14ac:dyDescent="0.25">
      <c r="A113" s="65" t="s">
        <v>330</v>
      </c>
      <c r="B113" s="65" t="s">
        <v>379</v>
      </c>
      <c r="C113" s="3" t="s">
        <v>72</v>
      </c>
      <c r="D113" s="62">
        <v>115000</v>
      </c>
      <c r="E113" s="64">
        <v>19999.127061229501</v>
      </c>
      <c r="F113" s="62">
        <v>115000</v>
      </c>
      <c r="G113" s="64">
        <v>19999.127061229501</v>
      </c>
      <c r="H113" s="69">
        <v>110</v>
      </c>
      <c r="I113" s="69">
        <f t="shared" si="15"/>
        <v>19.999127061229501</v>
      </c>
      <c r="J113" s="69">
        <f t="shared" si="17"/>
        <v>115</v>
      </c>
      <c r="K113" s="69">
        <f t="shared" si="18"/>
        <v>19.999127061229501</v>
      </c>
      <c r="L113" s="51">
        <v>0</v>
      </c>
      <c r="M113" s="51"/>
      <c r="N113" s="51"/>
      <c r="O113" s="49">
        <f t="shared" si="13"/>
        <v>19.999127061229501</v>
      </c>
      <c r="P113" s="50">
        <f t="shared" si="14"/>
        <v>0.18181024601117729</v>
      </c>
    </row>
    <row r="114" spans="1:16" ht="15" x14ac:dyDescent="0.25">
      <c r="A114" s="65" t="s">
        <v>332</v>
      </c>
      <c r="B114" s="67" t="s">
        <v>77</v>
      </c>
      <c r="C114" s="3" t="s">
        <v>164</v>
      </c>
      <c r="D114" s="62">
        <v>1107408</v>
      </c>
      <c r="E114" s="64">
        <v>1107408</v>
      </c>
      <c r="F114" s="62">
        <v>1127408</v>
      </c>
      <c r="G114" s="64">
        <v>1127408</v>
      </c>
      <c r="H114" s="69">
        <v>1108</v>
      </c>
      <c r="I114" s="69">
        <v>1108</v>
      </c>
      <c r="J114" s="69">
        <f t="shared" si="17"/>
        <v>1127.4079999999999</v>
      </c>
      <c r="K114" s="69">
        <f t="shared" si="18"/>
        <v>1127.4079999999999</v>
      </c>
      <c r="L114" s="47">
        <v>193</v>
      </c>
      <c r="M114" s="51">
        <v>0</v>
      </c>
      <c r="N114" s="51">
        <v>0</v>
      </c>
      <c r="O114" s="49">
        <f t="shared" si="13"/>
        <v>915</v>
      </c>
      <c r="P114" s="50">
        <f t="shared" si="14"/>
        <v>0.82581227436823101</v>
      </c>
    </row>
    <row r="115" spans="1:16" ht="15" x14ac:dyDescent="0.25">
      <c r="A115" s="65" t="s">
        <v>454</v>
      </c>
      <c r="B115" s="65" t="s">
        <v>78</v>
      </c>
      <c r="C115" s="3" t="s">
        <v>165</v>
      </c>
      <c r="D115" s="62">
        <v>1447723</v>
      </c>
      <c r="E115" s="64">
        <v>1207890.7878173201</v>
      </c>
      <c r="F115" s="62">
        <v>1647723</v>
      </c>
      <c r="G115" s="64">
        <v>1374758.4534988599</v>
      </c>
      <c r="H115" s="69">
        <f t="shared" si="16"/>
        <v>1447.723</v>
      </c>
      <c r="I115" s="69">
        <f t="shared" si="15"/>
        <v>1207.8907878173202</v>
      </c>
      <c r="J115" s="69">
        <f t="shared" si="17"/>
        <v>1647.723</v>
      </c>
      <c r="K115" s="69">
        <f t="shared" si="18"/>
        <v>1374.7584534988598</v>
      </c>
      <c r="L115" s="47">
        <v>483</v>
      </c>
      <c r="M115" s="51"/>
      <c r="N115" s="51"/>
      <c r="O115" s="49">
        <f t="shared" si="13"/>
        <v>724.89078781732019</v>
      </c>
      <c r="P115" s="50">
        <f t="shared" si="14"/>
        <v>0.50071097013539212</v>
      </c>
    </row>
    <row r="116" spans="1:16" ht="15" x14ac:dyDescent="0.25">
      <c r="A116" s="65" t="s">
        <v>333</v>
      </c>
      <c r="B116" s="65" t="s">
        <v>79</v>
      </c>
      <c r="C116" s="3" t="s">
        <v>166</v>
      </c>
      <c r="D116" s="62">
        <v>36867072</v>
      </c>
      <c r="E116" s="64">
        <v>686580.11555745499</v>
      </c>
      <c r="F116" s="62">
        <v>41028989</v>
      </c>
      <c r="G116" s="64">
        <v>764088.01894616301</v>
      </c>
      <c r="H116" s="69">
        <f t="shared" si="16"/>
        <v>36867.072</v>
      </c>
      <c r="I116" s="69">
        <f t="shared" si="15"/>
        <v>686.58011555745497</v>
      </c>
      <c r="J116" s="69">
        <f t="shared" si="17"/>
        <v>41028.989000000001</v>
      </c>
      <c r="K116" s="69">
        <f t="shared" si="18"/>
        <v>764.08801894616306</v>
      </c>
      <c r="L116" s="47">
        <v>0</v>
      </c>
      <c r="M116" s="51"/>
      <c r="N116" s="51"/>
      <c r="O116" s="49">
        <f t="shared" si="13"/>
        <v>686.58011555745497</v>
      </c>
      <c r="P116" s="50">
        <f t="shared" si="14"/>
        <v>1.8623125686722693E-2</v>
      </c>
    </row>
    <row r="117" spans="1:16" ht="15" x14ac:dyDescent="0.25">
      <c r="A117" s="65" t="s">
        <v>334</v>
      </c>
      <c r="B117" s="65" t="s">
        <v>80</v>
      </c>
      <c r="C117" s="3" t="s">
        <v>166</v>
      </c>
      <c r="D117" s="62">
        <v>33974215</v>
      </c>
      <c r="E117" s="64">
        <v>7628.4470658506898</v>
      </c>
      <c r="F117" s="62">
        <v>40302196</v>
      </c>
      <c r="G117" s="64">
        <v>9049.3089781041108</v>
      </c>
      <c r="H117" s="69">
        <f t="shared" si="16"/>
        <v>33974.214999999997</v>
      </c>
      <c r="I117" s="69">
        <f t="shared" si="15"/>
        <v>7.6284470658506898</v>
      </c>
      <c r="J117" s="69">
        <f t="shared" si="17"/>
        <v>40302.196000000004</v>
      </c>
      <c r="K117" s="69">
        <f t="shared" si="18"/>
        <v>9.0493089781041114</v>
      </c>
      <c r="L117" s="47">
        <v>0</v>
      </c>
      <c r="M117" s="51"/>
      <c r="N117" s="51"/>
      <c r="O117" s="49">
        <f t="shared" si="13"/>
        <v>7.6284470658506898</v>
      </c>
      <c r="P117" s="50">
        <f t="shared" si="14"/>
        <v>2.2453637459616627E-4</v>
      </c>
    </row>
    <row r="118" spans="1:16" ht="15" x14ac:dyDescent="0.25">
      <c r="A118" s="65" t="s">
        <v>335</v>
      </c>
      <c r="B118" s="65" t="s">
        <v>81</v>
      </c>
      <c r="C118" s="3" t="s">
        <v>81</v>
      </c>
      <c r="D118" s="62">
        <v>86797</v>
      </c>
      <c r="E118" s="64">
        <v>51210.049405519698</v>
      </c>
      <c r="F118" s="62">
        <v>89741</v>
      </c>
      <c r="G118" s="64">
        <v>52947.0032800759</v>
      </c>
      <c r="H118" s="69">
        <f t="shared" si="16"/>
        <v>86.796999999999997</v>
      </c>
      <c r="I118" s="69">
        <f t="shared" si="15"/>
        <v>51.210049405519698</v>
      </c>
      <c r="J118" s="69">
        <f t="shared" si="17"/>
        <v>89.741</v>
      </c>
      <c r="K118" s="69">
        <f t="shared" si="18"/>
        <v>52.947003280075897</v>
      </c>
      <c r="L118" s="47">
        <v>0</v>
      </c>
      <c r="M118" s="51"/>
      <c r="N118" s="51"/>
      <c r="O118" s="49">
        <f t="shared" si="13"/>
        <v>51.210049405519698</v>
      </c>
      <c r="P118" s="50">
        <f t="shared" si="14"/>
        <v>0.58999791934651769</v>
      </c>
    </row>
    <row r="119" spans="1:16" ht="15" x14ac:dyDescent="0.25">
      <c r="A119" s="65" t="s">
        <v>455</v>
      </c>
      <c r="B119" s="65" t="s">
        <v>456</v>
      </c>
      <c r="C119" s="68" t="s">
        <v>456</v>
      </c>
      <c r="D119" s="62">
        <v>2535914</v>
      </c>
      <c r="E119" s="64">
        <v>3070.4662108758598</v>
      </c>
      <c r="F119" s="62">
        <v>2660987</v>
      </c>
      <c r="G119" s="64">
        <v>3221.9036888001401</v>
      </c>
      <c r="H119" s="69">
        <f t="shared" si="16"/>
        <v>2535.9140000000002</v>
      </c>
      <c r="I119" s="69">
        <f t="shared" si="15"/>
        <v>3.07046621087586</v>
      </c>
      <c r="J119" s="69">
        <f t="shared" si="17"/>
        <v>2660.9870000000001</v>
      </c>
      <c r="K119" s="69">
        <f t="shared" si="18"/>
        <v>3.2219036888001402</v>
      </c>
      <c r="L119" s="47">
        <v>0</v>
      </c>
      <c r="M119" s="51"/>
      <c r="N119" s="51"/>
      <c r="O119" s="49">
        <f t="shared" si="13"/>
        <v>3.07046621087586</v>
      </c>
      <c r="P119" s="50">
        <f t="shared" si="14"/>
        <v>1.2107927204455119E-3</v>
      </c>
    </row>
    <row r="120" spans="1:16" ht="15" x14ac:dyDescent="0.25">
      <c r="A120" s="65" t="s">
        <v>457</v>
      </c>
      <c r="B120" s="65" t="s">
        <v>458</v>
      </c>
      <c r="C120" s="3" t="s">
        <v>392</v>
      </c>
      <c r="D120" s="62">
        <v>67844</v>
      </c>
      <c r="E120" s="64">
        <v>34111.911616509598</v>
      </c>
      <c r="F120" s="62">
        <v>58844</v>
      </c>
      <c r="G120" s="64">
        <v>29586.7184594348</v>
      </c>
      <c r="H120" s="69">
        <f t="shared" si="16"/>
        <v>67.843999999999994</v>
      </c>
      <c r="I120" s="69">
        <f t="shared" si="15"/>
        <v>34.111911616509602</v>
      </c>
      <c r="J120" s="69">
        <f t="shared" si="17"/>
        <v>58.844000000000001</v>
      </c>
      <c r="K120" s="69">
        <f t="shared" si="18"/>
        <v>29.586718459434799</v>
      </c>
      <c r="L120" s="49">
        <v>0</v>
      </c>
      <c r="M120" s="51"/>
      <c r="N120" s="51"/>
      <c r="O120" s="49">
        <f t="shared" si="13"/>
        <v>34.111911616509602</v>
      </c>
      <c r="P120" s="50">
        <f t="shared" si="14"/>
        <v>0.50279923967498386</v>
      </c>
    </row>
    <row r="121" spans="1:16" ht="15" x14ac:dyDescent="0.25">
      <c r="A121" s="65" t="s">
        <v>380</v>
      </c>
      <c r="B121" s="65" t="s">
        <v>381</v>
      </c>
      <c r="C121" s="3" t="s">
        <v>381</v>
      </c>
      <c r="D121" s="62">
        <v>545123</v>
      </c>
      <c r="E121" s="64">
        <v>7973.0961746785597</v>
      </c>
      <c r="F121" s="62">
        <v>584367</v>
      </c>
      <c r="G121" s="64">
        <v>8547.0880742665195</v>
      </c>
      <c r="H121" s="69">
        <f t="shared" si="16"/>
        <v>545.12300000000005</v>
      </c>
      <c r="I121" s="69">
        <f t="shared" si="15"/>
        <v>7.9730961746785596</v>
      </c>
      <c r="J121" s="69">
        <f t="shared" si="17"/>
        <v>584.36699999999996</v>
      </c>
      <c r="K121" s="69">
        <f t="shared" si="18"/>
        <v>8.5470880742665187</v>
      </c>
      <c r="L121" s="49">
        <v>0</v>
      </c>
      <c r="M121" s="51">
        <v>0</v>
      </c>
      <c r="N121" s="51"/>
      <c r="O121" s="49">
        <f t="shared" si="13"/>
        <v>7.9730961746785596</v>
      </c>
      <c r="P121" s="50">
        <f t="shared" si="14"/>
        <v>1.4626233299050965E-2</v>
      </c>
    </row>
    <row r="122" spans="1:16" ht="15" x14ac:dyDescent="0.25">
      <c r="A122" s="65" t="s">
        <v>336</v>
      </c>
      <c r="B122" s="65" t="s">
        <v>82</v>
      </c>
      <c r="C122" s="3" t="s">
        <v>82</v>
      </c>
      <c r="D122" s="62">
        <v>191847</v>
      </c>
      <c r="E122" s="64">
        <v>34201.047501729903</v>
      </c>
      <c r="F122" s="62">
        <v>227537</v>
      </c>
      <c r="G122" s="64">
        <v>40563.593620964202</v>
      </c>
      <c r="H122" s="69">
        <f t="shared" si="16"/>
        <v>191.84700000000001</v>
      </c>
      <c r="I122" s="69">
        <f t="shared" si="15"/>
        <v>34.201047501729903</v>
      </c>
      <c r="J122" s="69">
        <f t="shared" si="17"/>
        <v>227.53700000000001</v>
      </c>
      <c r="K122" s="69">
        <f t="shared" si="18"/>
        <v>40.563593620964205</v>
      </c>
      <c r="L122" s="49">
        <v>0</v>
      </c>
      <c r="M122" s="51">
        <v>0</v>
      </c>
      <c r="N122" s="51"/>
      <c r="O122" s="49">
        <f t="shared" si="13"/>
        <v>34.201047501729903</v>
      </c>
      <c r="P122" s="50">
        <f t="shared" si="14"/>
        <v>0.17827251664988195</v>
      </c>
    </row>
    <row r="123" spans="1:16" ht="15" x14ac:dyDescent="0.25">
      <c r="A123" s="65" t="s">
        <v>337</v>
      </c>
      <c r="B123" s="65" t="s">
        <v>338</v>
      </c>
      <c r="C123" s="3" t="s">
        <v>167</v>
      </c>
      <c r="D123" s="62">
        <v>166160</v>
      </c>
      <c r="E123" s="64">
        <v>8761.2418176339106</v>
      </c>
      <c r="F123" s="62">
        <v>246160</v>
      </c>
      <c r="G123" s="64">
        <v>12979.461277255399</v>
      </c>
      <c r="H123" s="69">
        <f t="shared" si="16"/>
        <v>166.16</v>
      </c>
      <c r="I123" s="69">
        <f t="shared" si="15"/>
        <v>8.7612418176339109</v>
      </c>
      <c r="J123" s="69">
        <f t="shared" si="17"/>
        <v>246.16</v>
      </c>
      <c r="K123" s="69">
        <f t="shared" si="18"/>
        <v>12.9794612772554</v>
      </c>
      <c r="L123" s="47">
        <v>0</v>
      </c>
      <c r="M123" s="51"/>
      <c r="N123" s="51"/>
      <c r="O123" s="49">
        <f t="shared" si="13"/>
        <v>8.7612418176339109</v>
      </c>
      <c r="P123" s="50">
        <f t="shared" si="14"/>
        <v>5.2727743245269083E-2</v>
      </c>
    </row>
    <row r="124" spans="1:16" ht="15" x14ac:dyDescent="0.25">
      <c r="A124" s="65" t="s">
        <v>339</v>
      </c>
      <c r="B124" s="65" t="s">
        <v>94</v>
      </c>
      <c r="C124" s="3" t="s">
        <v>167</v>
      </c>
      <c r="D124" s="62">
        <v>29830</v>
      </c>
      <c r="E124" s="64">
        <v>2180.59232535203</v>
      </c>
      <c r="F124" s="62">
        <v>34830</v>
      </c>
      <c r="G124" s="64">
        <v>2546.0955645997701</v>
      </c>
      <c r="H124" s="69">
        <f t="shared" si="16"/>
        <v>29.83</v>
      </c>
      <c r="I124" s="69">
        <f t="shared" si="15"/>
        <v>2.1805923253520301</v>
      </c>
      <c r="J124" s="69">
        <f t="shared" si="17"/>
        <v>34.83</v>
      </c>
      <c r="K124" s="69">
        <f t="shared" si="18"/>
        <v>2.5460955645997703</v>
      </c>
      <c r="L124" s="47">
        <v>1</v>
      </c>
      <c r="M124" s="51"/>
      <c r="N124" s="51"/>
      <c r="O124" s="49">
        <f t="shared" si="13"/>
        <v>1.1805923253520301</v>
      </c>
      <c r="P124" s="50">
        <f t="shared" si="14"/>
        <v>3.9577349156957098E-2</v>
      </c>
    </row>
    <row r="125" spans="1:16" ht="15" x14ac:dyDescent="0.25">
      <c r="A125" s="65" t="s">
        <v>266</v>
      </c>
      <c r="B125" s="65" t="s">
        <v>83</v>
      </c>
      <c r="C125" s="3" t="s">
        <v>83</v>
      </c>
      <c r="D125" s="62">
        <v>2240063</v>
      </c>
      <c r="E125" s="64">
        <v>1295487.18635902</v>
      </c>
      <c r="F125" s="62">
        <v>2342374</v>
      </c>
      <c r="G125" s="64">
        <v>1354656.3211215599</v>
      </c>
      <c r="H125" s="69">
        <f t="shared" si="16"/>
        <v>2240.0630000000001</v>
      </c>
      <c r="I125" s="69">
        <f t="shared" si="15"/>
        <v>1295.4871863590199</v>
      </c>
      <c r="J125" s="69">
        <f t="shared" si="17"/>
        <v>2342.3739999999998</v>
      </c>
      <c r="K125" s="69">
        <f t="shared" si="18"/>
        <v>1354.65632112156</v>
      </c>
      <c r="L125" s="47">
        <v>0</v>
      </c>
      <c r="M125" s="51"/>
      <c r="N125" s="51">
        <v>10</v>
      </c>
      <c r="O125" s="49">
        <f t="shared" si="13"/>
        <v>1285.4871863590199</v>
      </c>
      <c r="P125" s="50">
        <f t="shared" si="14"/>
        <v>0.57386206832531939</v>
      </c>
    </row>
    <row r="126" spans="1:16" ht="30" x14ac:dyDescent="0.25">
      <c r="A126" s="65" t="s">
        <v>340</v>
      </c>
      <c r="B126" s="67" t="s">
        <v>84</v>
      </c>
      <c r="C126" s="3" t="s">
        <v>164</v>
      </c>
      <c r="D126" s="62">
        <v>738664</v>
      </c>
      <c r="E126" s="64">
        <v>738664</v>
      </c>
      <c r="F126" s="62">
        <v>818664</v>
      </c>
      <c r="G126" s="64">
        <v>818664</v>
      </c>
      <c r="H126" s="69">
        <v>748</v>
      </c>
      <c r="I126" s="69">
        <v>748</v>
      </c>
      <c r="J126" s="69">
        <f t="shared" si="17"/>
        <v>818.66399999999999</v>
      </c>
      <c r="K126" s="69">
        <f t="shared" si="18"/>
        <v>818.66399999999999</v>
      </c>
      <c r="L126" s="49">
        <v>171</v>
      </c>
      <c r="M126" s="51">
        <v>0</v>
      </c>
      <c r="N126" s="51"/>
      <c r="O126" s="49">
        <f t="shared" si="13"/>
        <v>577</v>
      </c>
      <c r="P126" s="50">
        <f t="shared" si="14"/>
        <v>0.77139037433155078</v>
      </c>
    </row>
    <row r="127" spans="1:16" ht="15" x14ac:dyDescent="0.25">
      <c r="A127" s="65" t="s">
        <v>341</v>
      </c>
      <c r="B127" s="65" t="s">
        <v>85</v>
      </c>
      <c r="C127" s="3" t="s">
        <v>164</v>
      </c>
      <c r="D127" s="62">
        <v>1177</v>
      </c>
      <c r="E127" s="64">
        <v>1177</v>
      </c>
      <c r="F127" s="62">
        <v>1177</v>
      </c>
      <c r="G127" s="64">
        <v>1177</v>
      </c>
      <c r="H127" s="69">
        <f t="shared" si="16"/>
        <v>1.177</v>
      </c>
      <c r="I127" s="69">
        <f t="shared" si="15"/>
        <v>1.177</v>
      </c>
      <c r="J127" s="69">
        <f t="shared" si="17"/>
        <v>1.177</v>
      </c>
      <c r="K127" s="69">
        <f t="shared" si="18"/>
        <v>1.177</v>
      </c>
      <c r="L127" s="49">
        <v>0</v>
      </c>
      <c r="M127" s="47"/>
      <c r="N127" s="47"/>
      <c r="O127" s="49">
        <f t="shared" si="13"/>
        <v>1.177</v>
      </c>
      <c r="P127" s="50">
        <f t="shared" si="14"/>
        <v>1</v>
      </c>
    </row>
    <row r="128" spans="1:16" ht="15" x14ac:dyDescent="0.25">
      <c r="A128" s="65" t="s">
        <v>342</v>
      </c>
      <c r="B128" s="67" t="s">
        <v>86</v>
      </c>
      <c r="C128" s="3" t="s">
        <v>148</v>
      </c>
      <c r="D128" s="62">
        <v>3462255</v>
      </c>
      <c r="E128" s="64">
        <v>3462255</v>
      </c>
      <c r="F128" s="62">
        <v>3410855</v>
      </c>
      <c r="G128" s="64">
        <v>3410855</v>
      </c>
      <c r="H128" s="69">
        <f t="shared" si="16"/>
        <v>3462.2550000000001</v>
      </c>
      <c r="I128" s="69">
        <f t="shared" si="15"/>
        <v>3462.2550000000001</v>
      </c>
      <c r="J128" s="69">
        <f t="shared" si="17"/>
        <v>3410.855</v>
      </c>
      <c r="K128" s="69">
        <f t="shared" si="18"/>
        <v>3410.855</v>
      </c>
      <c r="L128" s="49">
        <v>2094</v>
      </c>
      <c r="M128" s="52"/>
      <c r="N128" s="52"/>
      <c r="O128" s="49">
        <f t="shared" si="13"/>
        <v>1368.2550000000001</v>
      </c>
      <c r="P128" s="50">
        <f t="shared" si="14"/>
        <v>0.39519186195124278</v>
      </c>
    </row>
    <row r="129" spans="1:16" ht="15" x14ac:dyDescent="0.25">
      <c r="A129" s="65" t="s">
        <v>343</v>
      </c>
      <c r="B129" s="65" t="s">
        <v>87</v>
      </c>
      <c r="C129" s="3" t="s">
        <v>150</v>
      </c>
      <c r="D129" s="62">
        <v>834268</v>
      </c>
      <c r="E129" s="64">
        <v>834268</v>
      </c>
      <c r="F129" s="62">
        <v>881268</v>
      </c>
      <c r="G129" s="64">
        <v>881268</v>
      </c>
      <c r="H129" s="69">
        <f t="shared" si="16"/>
        <v>834.26800000000003</v>
      </c>
      <c r="I129" s="69">
        <f t="shared" si="15"/>
        <v>834.26800000000003</v>
      </c>
      <c r="J129" s="69">
        <f t="shared" si="17"/>
        <v>881.26800000000003</v>
      </c>
      <c r="K129" s="69">
        <f t="shared" si="18"/>
        <v>881.26800000000003</v>
      </c>
      <c r="L129" s="49">
        <v>834</v>
      </c>
      <c r="M129" s="52"/>
      <c r="N129" s="52"/>
      <c r="O129" s="49">
        <f t="shared" si="13"/>
        <v>0.2680000000000291</v>
      </c>
      <c r="P129" s="50">
        <f t="shared" si="14"/>
        <v>3.2123969755525696E-4</v>
      </c>
    </row>
    <row r="130" spans="1:16" ht="15" x14ac:dyDescent="0.25">
      <c r="A130" s="65" t="s">
        <v>344</v>
      </c>
      <c r="B130" s="65" t="s">
        <v>345</v>
      </c>
      <c r="C130" s="3" t="s">
        <v>88</v>
      </c>
      <c r="D130" s="62">
        <v>402942</v>
      </c>
      <c r="E130" s="64">
        <v>218758.565801258</v>
      </c>
      <c r="F130" s="62">
        <v>254042</v>
      </c>
      <c r="G130" s="64">
        <v>137920.25545434101</v>
      </c>
      <c r="H130" s="69">
        <v>335</v>
      </c>
      <c r="I130" s="69">
        <v>189</v>
      </c>
      <c r="J130" s="69">
        <f t="shared" si="17"/>
        <v>254.042</v>
      </c>
      <c r="K130" s="69">
        <f t="shared" si="18"/>
        <v>137.920255454341</v>
      </c>
      <c r="L130" s="49">
        <v>100</v>
      </c>
      <c r="M130" s="52"/>
      <c r="N130" s="52"/>
      <c r="O130" s="49">
        <f t="shared" si="13"/>
        <v>89</v>
      </c>
      <c r="P130" s="50">
        <f t="shared" si="14"/>
        <v>0.2656716417910448</v>
      </c>
    </row>
    <row r="131" spans="1:16" ht="15" x14ac:dyDescent="0.25">
      <c r="A131" s="65" t="s">
        <v>346</v>
      </c>
      <c r="B131" s="65" t="s">
        <v>89</v>
      </c>
      <c r="C131" s="3" t="s">
        <v>88</v>
      </c>
      <c r="D131" s="62">
        <v>5923</v>
      </c>
      <c r="E131" s="64">
        <v>5923</v>
      </c>
      <c r="F131" s="62">
        <v>5923</v>
      </c>
      <c r="G131" s="64">
        <v>5923</v>
      </c>
      <c r="H131" s="69">
        <f t="shared" si="16"/>
        <v>5.923</v>
      </c>
      <c r="I131" s="69">
        <f t="shared" si="15"/>
        <v>5.923</v>
      </c>
      <c r="J131" s="69">
        <f t="shared" si="17"/>
        <v>5.923</v>
      </c>
      <c r="K131" s="69">
        <f t="shared" si="18"/>
        <v>5.923</v>
      </c>
      <c r="L131" s="49">
        <v>0</v>
      </c>
      <c r="M131" s="52"/>
      <c r="N131" s="52"/>
      <c r="O131" s="49">
        <f t="shared" si="13"/>
        <v>5.923</v>
      </c>
      <c r="P131" s="50">
        <f t="shared" si="14"/>
        <v>1</v>
      </c>
    </row>
    <row r="132" spans="1:16" ht="15" x14ac:dyDescent="0.25">
      <c r="A132" s="65" t="s">
        <v>347</v>
      </c>
      <c r="B132" s="65" t="s">
        <v>90</v>
      </c>
      <c r="C132" s="3" t="s">
        <v>168</v>
      </c>
      <c r="D132" s="62">
        <v>10804</v>
      </c>
      <c r="E132" s="64">
        <v>10804</v>
      </c>
      <c r="F132" s="62">
        <v>10804</v>
      </c>
      <c r="G132" s="64">
        <v>10804</v>
      </c>
      <c r="H132" s="69">
        <f t="shared" si="16"/>
        <v>10.804</v>
      </c>
      <c r="I132" s="69">
        <f t="shared" si="15"/>
        <v>10.804</v>
      </c>
      <c r="J132" s="69">
        <f t="shared" si="17"/>
        <v>10.804</v>
      </c>
      <c r="K132" s="69">
        <f t="shared" si="18"/>
        <v>10.804</v>
      </c>
      <c r="L132" s="49">
        <v>4</v>
      </c>
      <c r="M132" s="52">
        <v>0</v>
      </c>
      <c r="N132" s="52">
        <v>0</v>
      </c>
      <c r="O132" s="49">
        <f t="shared" si="13"/>
        <v>6.8040000000000003</v>
      </c>
      <c r="P132" s="50">
        <f t="shared" si="14"/>
        <v>0.62976675305442431</v>
      </c>
    </row>
    <row r="133" spans="1:16" ht="15" x14ac:dyDescent="0.25">
      <c r="F133" s="20"/>
      <c r="I133" s="69"/>
      <c r="J133" s="69"/>
      <c r="K133" s="69"/>
    </row>
    <row r="134" spans="1:16" ht="15" x14ac:dyDescent="0.25">
      <c r="D134" s="70">
        <f>SUM(D6:D132)</f>
        <v>353311807</v>
      </c>
      <c r="E134" s="70">
        <f>SUM(E6:E132)</f>
        <v>46427052.655020215</v>
      </c>
      <c r="F134" s="70">
        <f>SUM(F6:F132)</f>
        <v>377835669</v>
      </c>
      <c r="G134" s="70">
        <f>SUM(G6:G132)</f>
        <v>48827152.748368852</v>
      </c>
      <c r="H134" s="70">
        <f>SUM(H6:H132)</f>
        <v>351858.1500000002</v>
      </c>
      <c r="I134" s="69">
        <f>E134/1000</f>
        <v>46427.052655020212</v>
      </c>
      <c r="J134" s="69">
        <f>F134/1000</f>
        <v>377835.66899999999</v>
      </c>
      <c r="K134" s="69">
        <f>G134/1000</f>
        <v>48827.152748368855</v>
      </c>
      <c r="L134" s="69">
        <f>SUM(L6:L132)</f>
        <v>11246.24432824</v>
      </c>
      <c r="M134" s="69">
        <f t="shared" ref="M134:N134" si="19">SUM(M6:M132)</f>
        <v>806.72901342</v>
      </c>
      <c r="N134" s="69">
        <f t="shared" si="19"/>
        <v>132.40052383756102</v>
      </c>
      <c r="O134" s="20">
        <f>SUM(O6:O132)</f>
        <v>34053.214001354892</v>
      </c>
    </row>
    <row r="135" spans="1:16" x14ac:dyDescent="0.2">
      <c r="F135" s="55"/>
    </row>
  </sheetData>
  <pageMargins left="0.25" right="0.25" top="0.75" bottom="0.75" header="0.3" footer="0.3"/>
  <pageSetup paperSize="9" scale="60" fitToHeight="10"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abSelected="1" zoomScaleNormal="100" workbookViewId="0">
      <pane xSplit="1" ySplit="3" topLeftCell="B4" activePane="bottomRight" state="frozen"/>
      <selection pane="topRight" activeCell="B1" sqref="B1"/>
      <selection pane="bottomLeft" activeCell="A4" sqref="A4"/>
      <selection pane="bottomRight" activeCell="E27" sqref="E27"/>
    </sheetView>
  </sheetViews>
  <sheetFormatPr defaultColWidth="7.140625" defaultRowHeight="11.25" x14ac:dyDescent="0.2"/>
  <cols>
    <col min="1" max="1" width="75.140625" style="3" customWidth="1"/>
    <col min="2" max="6" width="14.7109375" style="3" bestFit="1" customWidth="1"/>
    <col min="7" max="8" width="14.7109375" style="3" customWidth="1"/>
    <col min="9" max="9" width="90.85546875" style="3" bestFit="1" customWidth="1"/>
    <col min="10" max="16384" width="7.140625" style="3"/>
  </cols>
  <sheetData>
    <row r="1" spans="1:9" ht="20.25" thickBot="1" x14ac:dyDescent="0.35">
      <c r="A1" s="4" t="s">
        <v>409</v>
      </c>
      <c r="B1" s="4"/>
      <c r="C1" s="4"/>
      <c r="D1" s="4"/>
      <c r="E1" s="4"/>
      <c r="F1" s="4"/>
      <c r="G1" s="4"/>
      <c r="H1" s="4"/>
      <c r="I1" s="4"/>
    </row>
    <row r="2" spans="1:9" ht="12" thickTop="1" x14ac:dyDescent="0.2"/>
    <row r="3" spans="1:9" ht="15" x14ac:dyDescent="0.25">
      <c r="A3" s="1" t="s">
        <v>410</v>
      </c>
      <c r="B3" s="12" t="s">
        <v>205</v>
      </c>
      <c r="C3" s="12" t="s">
        <v>206</v>
      </c>
      <c r="D3" s="12" t="s">
        <v>267</v>
      </c>
      <c r="E3" s="12" t="s">
        <v>357</v>
      </c>
      <c r="F3" s="12" t="s">
        <v>383</v>
      </c>
      <c r="G3" s="12" t="s">
        <v>394</v>
      </c>
      <c r="H3" s="12" t="s">
        <v>408</v>
      </c>
      <c r="I3" s="1" t="s">
        <v>138</v>
      </c>
    </row>
    <row r="4" spans="1:9" ht="15" x14ac:dyDescent="0.25">
      <c r="A4" s="16" t="s">
        <v>139</v>
      </c>
      <c r="B4" s="15">
        <v>16273660</v>
      </c>
      <c r="C4" s="15">
        <v>16537522</v>
      </c>
      <c r="D4" s="15">
        <v>17523646</v>
      </c>
      <c r="E4" s="15">
        <v>19194434</v>
      </c>
      <c r="F4" s="15">
        <v>18838276</v>
      </c>
      <c r="G4" s="45">
        <v>19294029.36627638</v>
      </c>
      <c r="H4" s="80">
        <v>20055451</v>
      </c>
      <c r="I4" s="46" t="s">
        <v>413</v>
      </c>
    </row>
    <row r="5" spans="1:9" ht="15" x14ac:dyDescent="0.25">
      <c r="A5" s="16" t="s">
        <v>140</v>
      </c>
      <c r="B5" s="15">
        <v>1580266</v>
      </c>
      <c r="C5" s="15">
        <v>2182383</v>
      </c>
      <c r="D5" s="15">
        <v>2008234</v>
      </c>
      <c r="E5" s="15">
        <v>2226630</v>
      </c>
      <c r="F5" s="15">
        <v>2410318</v>
      </c>
      <c r="G5" s="45">
        <v>2641850.6023232136</v>
      </c>
      <c r="H5" s="81">
        <v>2628982.655286768</v>
      </c>
      <c r="I5" s="44"/>
    </row>
    <row r="6" spans="1:9" ht="15" x14ac:dyDescent="0.25">
      <c r="A6" s="16" t="s">
        <v>141</v>
      </c>
      <c r="B6" s="15">
        <v>18706973</v>
      </c>
      <c r="C6" s="15">
        <v>19697022</v>
      </c>
      <c r="D6" s="15">
        <v>19106619</v>
      </c>
      <c r="E6" s="15">
        <v>20071647</v>
      </c>
      <c r="F6" s="15">
        <v>21067694</v>
      </c>
      <c r="G6" s="45">
        <v>22543989.361580793</v>
      </c>
      <c r="H6" s="81">
        <v>24360161.336592738</v>
      </c>
      <c r="I6" s="46" t="s">
        <v>268</v>
      </c>
    </row>
    <row r="7" spans="1:9" ht="15" x14ac:dyDescent="0.25">
      <c r="A7" s="56" t="s">
        <v>402</v>
      </c>
      <c r="B7" s="15">
        <v>9116711</v>
      </c>
      <c r="C7" s="15">
        <v>9628209</v>
      </c>
      <c r="D7" s="15">
        <v>9507633</v>
      </c>
      <c r="E7" s="15">
        <v>9691474</v>
      </c>
      <c r="F7" s="15">
        <v>10599664</v>
      </c>
      <c r="G7" s="45">
        <v>11645075.722794864</v>
      </c>
      <c r="H7" s="81">
        <v>12240149.018873157</v>
      </c>
      <c r="I7" s="46" t="s">
        <v>407</v>
      </c>
    </row>
    <row r="8" spans="1:9" ht="15" x14ac:dyDescent="0.25">
      <c r="A8" s="17" t="s">
        <v>192</v>
      </c>
      <c r="B8" s="15">
        <v>1788995</v>
      </c>
      <c r="C8" s="15">
        <v>1866991</v>
      </c>
      <c r="D8" s="15">
        <v>1883711</v>
      </c>
      <c r="E8" s="15">
        <v>2023492</v>
      </c>
      <c r="F8" s="15">
        <v>2008850</v>
      </c>
      <c r="G8" s="45">
        <v>2242170.9890142479</v>
      </c>
      <c r="H8" s="81">
        <v>2743360.2777108718</v>
      </c>
      <c r="I8" s="43"/>
    </row>
    <row r="9" spans="1:9" ht="15" x14ac:dyDescent="0.25">
      <c r="A9" s="16" t="s">
        <v>142</v>
      </c>
      <c r="B9" s="15">
        <v>1824771</v>
      </c>
      <c r="C9" s="15">
        <v>1928006</v>
      </c>
      <c r="D9" s="15">
        <v>2112707</v>
      </c>
      <c r="E9" s="15">
        <v>2111237</v>
      </c>
      <c r="F9" s="15">
        <v>2139947</v>
      </c>
      <c r="G9" s="45">
        <v>2228253.5622138707</v>
      </c>
      <c r="H9" s="81">
        <v>2333295.1594217494</v>
      </c>
      <c r="I9" s="46" t="s">
        <v>143</v>
      </c>
    </row>
    <row r="10" spans="1:9" ht="15" x14ac:dyDescent="0.25">
      <c r="A10" s="16" t="s">
        <v>193</v>
      </c>
      <c r="B10" s="15">
        <v>113000</v>
      </c>
      <c r="C10" s="15">
        <v>120000</v>
      </c>
      <c r="D10" s="15">
        <v>125161</v>
      </c>
      <c r="E10" s="15">
        <v>127079</v>
      </c>
      <c r="F10" s="15">
        <v>136206</v>
      </c>
      <c r="G10" s="45">
        <v>132242</v>
      </c>
      <c r="H10" s="81">
        <v>130425</v>
      </c>
      <c r="I10" s="43"/>
    </row>
    <row r="11" spans="1:9" ht="15" x14ac:dyDescent="0.25">
      <c r="A11" s="16" t="s">
        <v>406</v>
      </c>
      <c r="B11" s="15">
        <v>2017000</v>
      </c>
      <c r="C11" s="15">
        <v>1993000</v>
      </c>
      <c r="D11" s="15">
        <v>2885471</v>
      </c>
      <c r="E11" s="15">
        <v>2913900</v>
      </c>
      <c r="F11" s="15">
        <v>3144029</v>
      </c>
      <c r="G11" s="15">
        <v>3225928</v>
      </c>
      <c r="H11" s="81">
        <v>3570928</v>
      </c>
      <c r="I11" s="16" t="s">
        <v>144</v>
      </c>
    </row>
    <row r="12" spans="1:9" ht="15" x14ac:dyDescent="0.25">
      <c r="A12" s="2"/>
      <c r="B12" s="13"/>
      <c r="C12" s="13"/>
      <c r="D12" s="13"/>
      <c r="E12" s="13"/>
      <c r="F12" s="13"/>
      <c r="G12" s="13"/>
      <c r="H12" s="13"/>
      <c r="I12" s="11"/>
    </row>
    <row r="13" spans="1:9" ht="15" x14ac:dyDescent="0.25">
      <c r="A13" s="1"/>
      <c r="B13" s="18">
        <f t="shared" ref="B13:F13" si="0">B4+B5+B6-B9-B10+B11</f>
        <v>36640128</v>
      </c>
      <c r="C13" s="18">
        <f t="shared" si="0"/>
        <v>38361921</v>
      </c>
      <c r="D13" s="18">
        <f t="shared" si="0"/>
        <v>39286102</v>
      </c>
      <c r="E13" s="18">
        <f t="shared" si="0"/>
        <v>42168295</v>
      </c>
      <c r="F13" s="18">
        <f t="shared" si="0"/>
        <v>43184164</v>
      </c>
      <c r="G13" s="18">
        <f>G4+G5+G6-G9-G10+G11</f>
        <v>45345301.767966524</v>
      </c>
      <c r="H13" s="18">
        <f>H4+H5+H6-H9-H10+H11</f>
        <v>48151802.832457758</v>
      </c>
    </row>
    <row r="14" spans="1:9" ht="15" x14ac:dyDescent="0.25">
      <c r="A14" s="1"/>
      <c r="B14" s="1"/>
      <c r="C14" s="14"/>
      <c r="D14" s="14"/>
      <c r="E14" s="14"/>
      <c r="F14" s="14"/>
      <c r="G14" s="14"/>
      <c r="H14" s="14"/>
    </row>
    <row r="15" spans="1:9" ht="15" x14ac:dyDescent="0.25">
      <c r="C15" s="15"/>
      <c r="D15" s="15"/>
      <c r="E15" s="15"/>
      <c r="F15" s="15"/>
      <c r="G15" s="15"/>
      <c r="H15" s="15"/>
    </row>
    <row r="16" spans="1:9" ht="15" x14ac:dyDescent="0.25">
      <c r="A16" s="1" t="s">
        <v>411</v>
      </c>
      <c r="B16" s="1"/>
      <c r="I16" s="2" t="s">
        <v>412</v>
      </c>
    </row>
    <row r="17" spans="1:9" ht="15" x14ac:dyDescent="0.25">
      <c r="I17" s="2"/>
    </row>
    <row r="18" spans="1:9" x14ac:dyDescent="0.2">
      <c r="H18" s="20"/>
    </row>
    <row r="19" spans="1:9" x14ac:dyDescent="0.2">
      <c r="D19" s="20"/>
      <c r="E19" s="20"/>
      <c r="F19" s="20"/>
      <c r="G19" s="20"/>
      <c r="H19" s="20"/>
    </row>
    <row r="20" spans="1:9" x14ac:dyDescent="0.2">
      <c r="A20" s="3" t="s">
        <v>145</v>
      </c>
      <c r="H20" s="20"/>
    </row>
    <row r="21" spans="1:9" x14ac:dyDescent="0.2">
      <c r="A21" s="3" t="s">
        <v>391</v>
      </c>
      <c r="G21" s="20"/>
      <c r="H21" s="20"/>
    </row>
    <row r="22" spans="1:9" x14ac:dyDescent="0.2">
      <c r="G22" s="20"/>
      <c r="H22" s="20"/>
    </row>
    <row r="25" spans="1:9" ht="42.75" x14ac:dyDescent="0.2">
      <c r="A25" s="82" t="s">
        <v>486</v>
      </c>
      <c r="B25" s="19"/>
    </row>
    <row r="26" spans="1:9" ht="15" x14ac:dyDescent="0.25">
      <c r="A26" s="59"/>
    </row>
    <row r="27" spans="1:9" ht="67.5" x14ac:dyDescent="0.2">
      <c r="A27" s="78" t="s">
        <v>403</v>
      </c>
    </row>
    <row r="28" spans="1:9" ht="22.5" x14ac:dyDescent="0.2">
      <c r="A28" s="83" t="s">
        <v>487</v>
      </c>
    </row>
    <row r="29" spans="1:9" x14ac:dyDescent="0.2">
      <c r="A29" s="60"/>
    </row>
  </sheetData>
  <pageMargins left="0.70866141732283472" right="0.70866141732283472" top="0.74803149606299213" bottom="0.74803149606299213" header="0.31496062992125984" footer="0.31496062992125984"/>
  <pageSetup paperSize="9" scale="53"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7.140625" defaultRowHeight="11.25" x14ac:dyDescent="0.2"/>
  <cols>
    <col min="1" max="1" width="7.140625" style="3" customWidth="1"/>
    <col min="2" max="16384" width="7.140625" style="3"/>
  </cols>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7.140625" defaultRowHeight="11.25" x14ac:dyDescent="0.2"/>
  <cols>
    <col min="1" max="1" width="7.140625" style="3" customWidth="1"/>
    <col min="2" max="16384" width="7.140625" style="3"/>
  </cols>
  <sheetData/>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90" zoomScaleNormal="90" workbookViewId="0">
      <pane ySplit="5" topLeftCell="A6" activePane="bottomLeft" state="frozen"/>
      <selection pane="bottomLeft" activeCell="K37" sqref="K37"/>
    </sheetView>
  </sheetViews>
  <sheetFormatPr defaultColWidth="7.140625" defaultRowHeight="11.25" x14ac:dyDescent="0.2"/>
  <cols>
    <col min="1" max="1" width="8.85546875" style="3" bestFit="1" customWidth="1"/>
    <col min="2" max="2" width="61.140625" style="3" bestFit="1" customWidth="1"/>
    <col min="3" max="3" width="12.28515625" style="3" customWidth="1"/>
    <col min="4" max="4" width="42.85546875" style="3" customWidth="1"/>
    <col min="5" max="5" width="12.42578125" style="3" customWidth="1"/>
    <col min="6" max="16384" width="7.140625" style="3"/>
  </cols>
  <sheetData>
    <row r="1" spans="1:8" ht="20.25" thickBot="1" x14ac:dyDescent="0.35">
      <c r="A1" s="84" t="s">
        <v>414</v>
      </c>
      <c r="B1" s="84"/>
      <c r="C1" s="85"/>
      <c r="D1" s="85"/>
      <c r="E1" s="85"/>
      <c r="F1" s="85"/>
    </row>
    <row r="2" spans="1:8" ht="12" thickTop="1" x14ac:dyDescent="0.2">
      <c r="A2" s="36"/>
      <c r="B2" s="36"/>
      <c r="C2" s="36"/>
      <c r="D2" s="36"/>
      <c r="E2" s="36"/>
      <c r="F2" s="36"/>
    </row>
    <row r="3" spans="1:8" x14ac:dyDescent="0.2">
      <c r="A3" s="36"/>
      <c r="B3" s="36"/>
      <c r="C3" s="36"/>
      <c r="D3" s="36"/>
      <c r="E3" s="36"/>
      <c r="F3" s="36"/>
    </row>
    <row r="4" spans="1:8" ht="15" x14ac:dyDescent="0.25">
      <c r="A4" s="36"/>
      <c r="B4" s="36"/>
      <c r="C4" s="38">
        <v>2024</v>
      </c>
      <c r="D4" s="38"/>
      <c r="E4" s="38">
        <v>2024</v>
      </c>
    </row>
    <row r="5" spans="1:8" ht="15" x14ac:dyDescent="0.25">
      <c r="A5" s="36"/>
      <c r="B5" s="36"/>
      <c r="C5" s="34" t="s">
        <v>95</v>
      </c>
      <c r="D5" s="39" t="s">
        <v>98</v>
      </c>
      <c r="E5" s="37" t="s">
        <v>386</v>
      </c>
      <c r="H5" s="61" t="s">
        <v>415</v>
      </c>
    </row>
    <row r="6" spans="1:8" ht="15" x14ac:dyDescent="0.25">
      <c r="A6" s="58" t="s">
        <v>234</v>
      </c>
      <c r="B6" s="58" t="s">
        <v>416</v>
      </c>
      <c r="C6" s="62">
        <v>2451337</v>
      </c>
      <c r="D6" s="63" t="s">
        <v>126</v>
      </c>
      <c r="E6" s="64">
        <v>2332466.8722417201</v>
      </c>
      <c r="H6" s="61">
        <f>E6/C6</f>
        <v>0.95150804326035954</v>
      </c>
    </row>
    <row r="7" spans="1:8" ht="15" x14ac:dyDescent="0.25">
      <c r="A7" s="58" t="s">
        <v>235</v>
      </c>
      <c r="B7" s="58" t="s">
        <v>417</v>
      </c>
      <c r="C7" s="62">
        <v>2554257</v>
      </c>
      <c r="D7" s="63" t="s">
        <v>119</v>
      </c>
      <c r="E7" s="64">
        <v>2431184.0975129302</v>
      </c>
      <c r="H7" s="61">
        <f t="shared" ref="H7:H38" si="0">E7/C7</f>
        <v>0.95181655468221493</v>
      </c>
    </row>
    <row r="8" spans="1:8" ht="15" x14ac:dyDescent="0.25">
      <c r="A8" s="58" t="s">
        <v>236</v>
      </c>
      <c r="B8" s="58" t="s">
        <v>418</v>
      </c>
      <c r="C8" s="62">
        <v>1819634</v>
      </c>
      <c r="D8" s="63" t="s">
        <v>102</v>
      </c>
      <c r="E8" s="64">
        <v>1735178.62718209</v>
      </c>
      <c r="H8" s="61">
        <f t="shared" si="0"/>
        <v>0.95358661532049305</v>
      </c>
    </row>
    <row r="9" spans="1:8" ht="15" x14ac:dyDescent="0.25">
      <c r="A9" s="58" t="s">
        <v>237</v>
      </c>
      <c r="B9" s="58" t="s">
        <v>419</v>
      </c>
      <c r="C9" s="62">
        <v>1856651</v>
      </c>
      <c r="D9" s="63" t="s">
        <v>123</v>
      </c>
      <c r="E9" s="64">
        <v>1758167.2751628901</v>
      </c>
      <c r="H9" s="61">
        <f t="shared" si="0"/>
        <v>0.94695625357856161</v>
      </c>
    </row>
    <row r="10" spans="1:8" ht="15" x14ac:dyDescent="0.25">
      <c r="A10" s="58" t="s">
        <v>238</v>
      </c>
      <c r="B10" s="58" t="s">
        <v>420</v>
      </c>
      <c r="C10" s="62">
        <v>1285682</v>
      </c>
      <c r="D10" s="63" t="s">
        <v>125</v>
      </c>
      <c r="E10" s="64">
        <v>1226983.6125624401</v>
      </c>
      <c r="H10" s="61">
        <f t="shared" si="0"/>
        <v>0.95434455220065317</v>
      </c>
    </row>
    <row r="11" spans="1:8" ht="15" x14ac:dyDescent="0.25">
      <c r="A11" s="58" t="s">
        <v>239</v>
      </c>
      <c r="B11" s="58" t="s">
        <v>421</v>
      </c>
      <c r="C11" s="62">
        <v>1113565</v>
      </c>
      <c r="D11" s="63" t="s">
        <v>116</v>
      </c>
      <c r="E11" s="64">
        <v>1052260.8959359899</v>
      </c>
      <c r="H11" s="61">
        <f t="shared" si="0"/>
        <v>0.94494788892968973</v>
      </c>
    </row>
    <row r="12" spans="1:8" ht="15" x14ac:dyDescent="0.25">
      <c r="A12" s="58" t="s">
        <v>240</v>
      </c>
      <c r="B12" s="58" t="s">
        <v>422</v>
      </c>
      <c r="C12" s="62">
        <v>1825779</v>
      </c>
      <c r="D12" s="63" t="s">
        <v>111</v>
      </c>
      <c r="E12" s="64">
        <v>1748561.07585685</v>
      </c>
      <c r="H12" s="61">
        <f t="shared" si="0"/>
        <v>0.95770686148589179</v>
      </c>
    </row>
    <row r="13" spans="1:8" ht="15" x14ac:dyDescent="0.25">
      <c r="A13" s="58" t="s">
        <v>241</v>
      </c>
      <c r="B13" s="58" t="s">
        <v>423</v>
      </c>
      <c r="C13" s="62">
        <v>1944253</v>
      </c>
      <c r="D13" s="63" t="s">
        <v>115</v>
      </c>
      <c r="E13" s="64">
        <v>1825777.7232889601</v>
      </c>
      <c r="H13" s="61">
        <f t="shared" si="0"/>
        <v>0.93906385809303627</v>
      </c>
    </row>
    <row r="14" spans="1:8" ht="15" x14ac:dyDescent="0.25">
      <c r="A14" s="58" t="s">
        <v>242</v>
      </c>
      <c r="B14" s="58" t="s">
        <v>424</v>
      </c>
      <c r="C14" s="62">
        <v>452185</v>
      </c>
      <c r="D14" s="63" t="s">
        <v>118</v>
      </c>
      <c r="E14" s="64">
        <v>423831.95227279502</v>
      </c>
      <c r="H14" s="61">
        <f t="shared" si="0"/>
        <v>0.93729768186205875</v>
      </c>
    </row>
    <row r="15" spans="1:8" ht="15" x14ac:dyDescent="0.25">
      <c r="A15" s="58" t="s">
        <v>243</v>
      </c>
      <c r="B15" s="58" t="s">
        <v>425</v>
      </c>
      <c r="C15" s="62">
        <v>297629</v>
      </c>
      <c r="D15" s="63" t="s">
        <v>110</v>
      </c>
      <c r="E15" s="64">
        <v>281017.62977434299</v>
      </c>
      <c r="H15" s="61">
        <f t="shared" si="0"/>
        <v>0.94418766240636154</v>
      </c>
    </row>
    <row r="16" spans="1:8" ht="15" x14ac:dyDescent="0.25">
      <c r="A16" s="58" t="s">
        <v>244</v>
      </c>
      <c r="B16" s="58" t="s">
        <v>426</v>
      </c>
      <c r="C16" s="62">
        <v>406967</v>
      </c>
      <c r="D16" s="63" t="s">
        <v>117</v>
      </c>
      <c r="E16" s="64">
        <v>390528.93789478199</v>
      </c>
      <c r="H16" s="61">
        <f t="shared" si="0"/>
        <v>0.9596083660217708</v>
      </c>
    </row>
    <row r="17" spans="1:8" ht="15" x14ac:dyDescent="0.25">
      <c r="A17" s="58" t="s">
        <v>245</v>
      </c>
      <c r="B17" s="58" t="s">
        <v>427</v>
      </c>
      <c r="C17" s="62">
        <v>336081</v>
      </c>
      <c r="D17" s="63" t="s">
        <v>127</v>
      </c>
      <c r="E17" s="64">
        <v>317029.230459577</v>
      </c>
      <c r="H17" s="61">
        <f t="shared" si="0"/>
        <v>0.94331197080339857</v>
      </c>
    </row>
    <row r="18" spans="1:8" ht="15" x14ac:dyDescent="0.25">
      <c r="A18" s="58" t="s">
        <v>246</v>
      </c>
      <c r="B18" s="58" t="s">
        <v>428</v>
      </c>
      <c r="C18" s="62">
        <v>299667</v>
      </c>
      <c r="D18" s="63" t="s">
        <v>120</v>
      </c>
      <c r="E18" s="64">
        <v>287169.78053458902</v>
      </c>
      <c r="H18" s="61">
        <f t="shared" si="0"/>
        <v>0.95829631068682575</v>
      </c>
    </row>
    <row r="19" spans="1:8" ht="15" x14ac:dyDescent="0.25">
      <c r="A19" s="58" t="s">
        <v>247</v>
      </c>
      <c r="B19" s="58" t="s">
        <v>429</v>
      </c>
      <c r="C19" s="62">
        <v>312903</v>
      </c>
      <c r="D19" s="63" t="s">
        <v>158</v>
      </c>
      <c r="E19" s="64">
        <v>299042.00428538601</v>
      </c>
      <c r="H19" s="61">
        <f t="shared" si="0"/>
        <v>0.95570194049077828</v>
      </c>
    </row>
    <row r="20" spans="1:8" ht="15" x14ac:dyDescent="0.25">
      <c r="A20" s="58" t="s">
        <v>248</v>
      </c>
      <c r="B20" s="58" t="s">
        <v>430</v>
      </c>
      <c r="C20" s="62">
        <v>294743</v>
      </c>
      <c r="D20" s="63" t="s">
        <v>385</v>
      </c>
      <c r="E20" s="64">
        <v>278553.85177133401</v>
      </c>
      <c r="H20" s="61">
        <f t="shared" si="0"/>
        <v>0.94507368036334705</v>
      </c>
    </row>
    <row r="21" spans="1:8" ht="15" x14ac:dyDescent="0.25">
      <c r="A21" s="58" t="s">
        <v>249</v>
      </c>
      <c r="B21" s="58" t="s">
        <v>431</v>
      </c>
      <c r="C21" s="62">
        <v>114436</v>
      </c>
      <c r="D21" s="63" t="s">
        <v>99</v>
      </c>
      <c r="E21" s="64">
        <v>107281.441959244</v>
      </c>
      <c r="H21" s="61">
        <f t="shared" si="0"/>
        <v>0.93747983116540246</v>
      </c>
    </row>
    <row r="22" spans="1:8" ht="15" x14ac:dyDescent="0.25">
      <c r="A22" s="58" t="s">
        <v>250</v>
      </c>
      <c r="B22" s="58" t="s">
        <v>432</v>
      </c>
      <c r="C22" s="62">
        <v>58092</v>
      </c>
      <c r="D22" s="63" t="s">
        <v>122</v>
      </c>
      <c r="E22" s="64">
        <v>54569.082031979502</v>
      </c>
      <c r="H22" s="61">
        <f t="shared" si="0"/>
        <v>0.93935622860255286</v>
      </c>
    </row>
    <row r="23" spans="1:8" ht="15" x14ac:dyDescent="0.25">
      <c r="A23" s="58" t="s">
        <v>251</v>
      </c>
      <c r="B23" s="58" t="s">
        <v>433</v>
      </c>
      <c r="C23" s="62">
        <v>36434</v>
      </c>
      <c r="D23" s="63" t="s">
        <v>101</v>
      </c>
      <c r="E23" s="64">
        <v>34329.101998050697</v>
      </c>
      <c r="H23" s="61">
        <f t="shared" si="0"/>
        <v>0.94222709551656958</v>
      </c>
    </row>
    <row r="24" spans="1:8" ht="15" x14ac:dyDescent="0.25">
      <c r="A24" s="58" t="s">
        <v>252</v>
      </c>
      <c r="B24" s="58" t="s">
        <v>434</v>
      </c>
      <c r="C24" s="62">
        <v>110758</v>
      </c>
      <c r="D24" s="63" t="s">
        <v>104</v>
      </c>
      <c r="E24" s="64">
        <v>103402.53213248101</v>
      </c>
      <c r="H24" s="61">
        <f t="shared" si="0"/>
        <v>0.93358973737771545</v>
      </c>
    </row>
    <row r="25" spans="1:8" ht="15" x14ac:dyDescent="0.25">
      <c r="A25" s="58" t="s">
        <v>253</v>
      </c>
      <c r="B25" s="58" t="s">
        <v>435</v>
      </c>
      <c r="C25" s="62">
        <v>114256</v>
      </c>
      <c r="D25" s="63" t="s">
        <v>103</v>
      </c>
      <c r="E25" s="64">
        <v>108122.9373163</v>
      </c>
      <c r="H25" s="61">
        <f t="shared" si="0"/>
        <v>0.94632174517136958</v>
      </c>
    </row>
    <row r="26" spans="1:8" ht="15" x14ac:dyDescent="0.25">
      <c r="A26" s="58" t="s">
        <v>254</v>
      </c>
      <c r="B26" s="58" t="s">
        <v>436</v>
      </c>
      <c r="C26" s="62">
        <v>121318</v>
      </c>
      <c r="D26" s="63" t="s">
        <v>105</v>
      </c>
      <c r="E26" s="64">
        <v>114908.259038462</v>
      </c>
      <c r="H26" s="61">
        <f t="shared" si="0"/>
        <v>0.94716578775171034</v>
      </c>
    </row>
    <row r="27" spans="1:8" ht="15" x14ac:dyDescent="0.25">
      <c r="A27" s="58" t="s">
        <v>255</v>
      </c>
      <c r="B27" s="58" t="s">
        <v>437</v>
      </c>
      <c r="C27" s="62">
        <v>107704</v>
      </c>
      <c r="D27" s="63" t="s">
        <v>106</v>
      </c>
      <c r="E27" s="64">
        <v>104568.29836577</v>
      </c>
      <c r="H27" s="61">
        <f t="shared" si="0"/>
        <v>0.97088593149530189</v>
      </c>
    </row>
    <row r="28" spans="1:8" ht="15" x14ac:dyDescent="0.25">
      <c r="A28" s="58" t="s">
        <v>256</v>
      </c>
      <c r="B28" s="58" t="s">
        <v>438</v>
      </c>
      <c r="C28" s="62">
        <v>103776</v>
      </c>
      <c r="D28" s="63" t="s">
        <v>108</v>
      </c>
      <c r="E28" s="64">
        <v>97938.518585464393</v>
      </c>
      <c r="H28" s="61">
        <f t="shared" si="0"/>
        <v>0.94374921547818758</v>
      </c>
    </row>
    <row r="29" spans="1:8" ht="15" x14ac:dyDescent="0.25">
      <c r="A29" s="58" t="s">
        <v>257</v>
      </c>
      <c r="B29" s="58" t="s">
        <v>439</v>
      </c>
      <c r="C29" s="62">
        <v>69521</v>
      </c>
      <c r="D29" s="63" t="s">
        <v>107</v>
      </c>
      <c r="E29" s="64">
        <v>67302.186039041306</v>
      </c>
      <c r="H29" s="61">
        <f t="shared" si="0"/>
        <v>0.96808426287080607</v>
      </c>
    </row>
    <row r="30" spans="1:8" ht="15" x14ac:dyDescent="0.25">
      <c r="A30" s="58" t="s">
        <v>258</v>
      </c>
      <c r="B30" s="58" t="s">
        <v>440</v>
      </c>
      <c r="C30" s="62">
        <v>97827</v>
      </c>
      <c r="D30" s="63" t="s">
        <v>109</v>
      </c>
      <c r="E30" s="64">
        <v>93979.117863142499</v>
      </c>
      <c r="H30" s="61">
        <f t="shared" si="0"/>
        <v>0.96066646082515561</v>
      </c>
    </row>
    <row r="31" spans="1:8" ht="15" x14ac:dyDescent="0.25">
      <c r="A31" s="58" t="s">
        <v>259</v>
      </c>
      <c r="B31" s="58" t="s">
        <v>441</v>
      </c>
      <c r="C31" s="62">
        <v>23201</v>
      </c>
      <c r="D31" s="63" t="s">
        <v>112</v>
      </c>
      <c r="E31" s="64">
        <v>22152.145225520599</v>
      </c>
      <c r="H31" s="61">
        <f t="shared" si="0"/>
        <v>0.95479269107023834</v>
      </c>
    </row>
    <row r="32" spans="1:8" ht="15" x14ac:dyDescent="0.25">
      <c r="A32" s="58" t="s">
        <v>260</v>
      </c>
      <c r="B32" s="58" t="s">
        <v>442</v>
      </c>
      <c r="C32" s="62">
        <v>13610</v>
      </c>
      <c r="D32" s="63" t="s">
        <v>113</v>
      </c>
      <c r="E32" s="64">
        <v>11965.458333333299</v>
      </c>
      <c r="H32" s="61">
        <f t="shared" si="0"/>
        <v>0.87916666666666421</v>
      </c>
    </row>
    <row r="33" spans="1:8" ht="15" x14ac:dyDescent="0.25">
      <c r="A33" s="58" t="s">
        <v>261</v>
      </c>
      <c r="B33" s="58" t="s">
        <v>443</v>
      </c>
      <c r="C33" s="62">
        <v>23342</v>
      </c>
      <c r="D33" s="63" t="s">
        <v>114</v>
      </c>
      <c r="E33" s="64">
        <v>22075.809966405399</v>
      </c>
      <c r="H33" s="61">
        <f t="shared" si="0"/>
        <v>0.94575486104041639</v>
      </c>
    </row>
    <row r="34" spans="1:8" ht="15" x14ac:dyDescent="0.25">
      <c r="A34" s="58" t="s">
        <v>262</v>
      </c>
      <c r="B34" s="58" t="s">
        <v>444</v>
      </c>
      <c r="C34" s="62">
        <v>130998</v>
      </c>
      <c r="D34" s="63" t="s">
        <v>124</v>
      </c>
      <c r="E34" s="64">
        <v>123590.02373173099</v>
      </c>
      <c r="H34" s="61">
        <f t="shared" si="0"/>
        <v>0.94344969947427437</v>
      </c>
    </row>
    <row r="35" spans="1:8" ht="15" x14ac:dyDescent="0.25">
      <c r="A35" s="58" t="s">
        <v>263</v>
      </c>
      <c r="B35" s="58" t="s">
        <v>445</v>
      </c>
      <c r="C35" s="62">
        <v>44646</v>
      </c>
      <c r="D35" s="63" t="s">
        <v>100</v>
      </c>
      <c r="E35" s="64">
        <v>42559.526230842799</v>
      </c>
      <c r="H35" s="61">
        <f t="shared" si="0"/>
        <v>0.95326627762493388</v>
      </c>
    </row>
    <row r="36" spans="1:8" ht="15" x14ac:dyDescent="0.25">
      <c r="A36" s="58" t="s">
        <v>264</v>
      </c>
      <c r="B36" s="58" t="s">
        <v>446</v>
      </c>
      <c r="C36" s="62">
        <v>4041143</v>
      </c>
      <c r="D36" s="63" t="s">
        <v>169</v>
      </c>
      <c r="E36" s="64">
        <v>1210335.2321891701</v>
      </c>
      <c r="H36" s="61">
        <f t="shared" si="0"/>
        <v>0.29950319307907936</v>
      </c>
    </row>
    <row r="37" spans="1:8" ht="15" x14ac:dyDescent="0.25">
      <c r="A37" s="65" t="s">
        <v>265</v>
      </c>
      <c r="B37" s="65" t="s">
        <v>56</v>
      </c>
      <c r="C37" s="62">
        <v>928935</v>
      </c>
      <c r="D37" s="63" t="s">
        <v>387</v>
      </c>
      <c r="E37" s="64">
        <v>53131</v>
      </c>
      <c r="H37" s="61">
        <f t="shared" si="0"/>
        <v>5.7195605720529424E-2</v>
      </c>
    </row>
    <row r="38" spans="1:8" ht="15" x14ac:dyDescent="0.25">
      <c r="A38" s="65" t="s">
        <v>266</v>
      </c>
      <c r="B38" s="65" t="s">
        <v>83</v>
      </c>
      <c r="C38" s="62">
        <v>2240063</v>
      </c>
      <c r="D38" s="66" t="s">
        <v>83</v>
      </c>
      <c r="E38" s="64">
        <v>1295487.18635902</v>
      </c>
      <c r="H38" s="61">
        <f t="shared" si="0"/>
        <v>0.57832622848510062</v>
      </c>
    </row>
    <row r="40" spans="1:8" ht="12.75" x14ac:dyDescent="0.2">
      <c r="E40" s="79">
        <f>SUM(E6:E39)</f>
        <v>20055451.424102634</v>
      </c>
    </row>
    <row r="41" spans="1:8" x14ac:dyDescent="0.2">
      <c r="C41" s="20"/>
      <c r="E41" s="20"/>
    </row>
    <row r="43" spans="1:8" x14ac:dyDescent="0.2">
      <c r="C43" s="70"/>
      <c r="E43" s="70"/>
    </row>
  </sheetData>
  <mergeCells count="2">
    <mergeCell ref="A1:B1"/>
    <mergeCell ref="C1:F1"/>
  </mergeCells>
  <pageMargins left="0.7" right="0.7" top="0.75" bottom="0.75" header="0.3" footer="0.3"/>
  <pageSetup paperSize="9" scale="83" orientation="landscape"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7.140625" defaultRowHeight="11.25" x14ac:dyDescent="0.2"/>
  <cols>
    <col min="1" max="1" width="7.140625" style="3" customWidth="1"/>
    <col min="2" max="16384" width="7.140625" style="3"/>
  </cols>
  <sheetData/>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6"/>
  <sheetViews>
    <sheetView zoomScaleNormal="100" workbookViewId="0">
      <pane ySplit="7" topLeftCell="A8" activePane="bottomLeft" state="frozen"/>
      <selection pane="bottomLeft" activeCell="A8" sqref="A8"/>
    </sheetView>
  </sheetViews>
  <sheetFormatPr defaultColWidth="7.42578125" defaultRowHeight="11.25" x14ac:dyDescent="0.2"/>
  <cols>
    <col min="1" max="1" width="36.28515625" style="3" customWidth="1"/>
    <col min="2" max="2" width="9.85546875" style="3" bestFit="1" customWidth="1"/>
    <col min="3" max="3" width="7.42578125" style="3"/>
    <col min="4" max="4" width="50.85546875" style="3" bestFit="1" customWidth="1"/>
    <col min="5" max="5" width="9.85546875" style="3" bestFit="1" customWidth="1"/>
    <col min="6" max="8" width="7.42578125" style="3"/>
    <col min="9" max="9" width="49.42578125" style="3" bestFit="1" customWidth="1"/>
    <col min="10" max="11" width="9.85546875" style="3" bestFit="1" customWidth="1"/>
    <col min="12" max="16384" width="7.42578125" style="3"/>
  </cols>
  <sheetData>
    <row r="1" spans="1:11" ht="20.25" thickBot="1" x14ac:dyDescent="0.35">
      <c r="A1" s="71" t="s">
        <v>477</v>
      </c>
      <c r="B1" s="26"/>
      <c r="C1" s="26"/>
      <c r="D1" s="26"/>
    </row>
    <row r="2" spans="1:11" ht="12" thickTop="1" x14ac:dyDescent="0.2"/>
    <row r="3" spans="1:11" ht="15" x14ac:dyDescent="0.25">
      <c r="A3" s="9" t="s">
        <v>358</v>
      </c>
    </row>
    <row r="4" spans="1:11" ht="15" x14ac:dyDescent="0.25">
      <c r="A4" s="72">
        <v>0.94979999999999998</v>
      </c>
      <c r="I4" s="5" t="s">
        <v>233</v>
      </c>
    </row>
    <row r="6" spans="1:11" ht="15" x14ac:dyDescent="0.25">
      <c r="B6" s="28" t="s">
        <v>475</v>
      </c>
      <c r="C6" s="28"/>
      <c r="E6" s="28" t="s">
        <v>475</v>
      </c>
      <c r="J6" s="28" t="s">
        <v>475</v>
      </c>
      <c r="K6" s="28" t="s">
        <v>475</v>
      </c>
    </row>
    <row r="7" spans="1:11" ht="15" x14ac:dyDescent="0.25">
      <c r="B7" s="33" t="s">
        <v>359</v>
      </c>
      <c r="C7" s="33"/>
      <c r="E7" s="33" t="s">
        <v>360</v>
      </c>
      <c r="J7" s="33" t="s">
        <v>359</v>
      </c>
      <c r="K7" s="33" t="s">
        <v>360</v>
      </c>
    </row>
    <row r="8" spans="1:11" ht="15" x14ac:dyDescent="0.25">
      <c r="A8" s="1" t="s">
        <v>99</v>
      </c>
      <c r="B8" s="21">
        <v>22623</v>
      </c>
      <c r="C8" s="5"/>
      <c r="D8" s="10"/>
      <c r="E8" s="21">
        <f>B8*$A$4</f>
        <v>21487.325399999998</v>
      </c>
      <c r="I8" s="16" t="s">
        <v>155</v>
      </c>
      <c r="J8" s="30">
        <v>14211.437220128</v>
      </c>
      <c r="K8" s="30">
        <f t="shared" ref="K8:K14" si="0">$A$4*J8</f>
        <v>13498.023071677575</v>
      </c>
    </row>
    <row r="9" spans="1:11" ht="15" x14ac:dyDescent="0.25">
      <c r="A9" s="73"/>
      <c r="B9" s="30">
        <v>1610</v>
      </c>
      <c r="C9" s="74"/>
      <c r="D9" s="75" t="s">
        <v>170</v>
      </c>
      <c r="E9" s="30">
        <f>B9*$A$4</f>
        <v>1529.1779999999999</v>
      </c>
      <c r="I9" s="16" t="s">
        <v>170</v>
      </c>
      <c r="J9" s="30">
        <v>823807.21774999995</v>
      </c>
      <c r="K9" s="30">
        <f t="shared" si="0"/>
        <v>782452.09541894996</v>
      </c>
    </row>
    <row r="10" spans="1:11" ht="15" x14ac:dyDescent="0.25">
      <c r="A10" s="73"/>
      <c r="B10" s="30">
        <v>831</v>
      </c>
      <c r="C10" s="74"/>
      <c r="D10" s="10" t="s">
        <v>171</v>
      </c>
      <c r="E10" s="30">
        <f>B10*$A$4</f>
        <v>789.28379999999993</v>
      </c>
      <c r="I10" s="16" t="s">
        <v>171</v>
      </c>
      <c r="J10" s="30">
        <v>1371131.0954700001</v>
      </c>
      <c r="K10" s="30">
        <f t="shared" si="0"/>
        <v>1302300.314477406</v>
      </c>
    </row>
    <row r="11" spans="1:11" ht="15" x14ac:dyDescent="0.25">
      <c r="A11" s="73"/>
      <c r="B11" s="30">
        <v>821</v>
      </c>
      <c r="C11" s="74"/>
      <c r="D11" s="10" t="s">
        <v>173</v>
      </c>
      <c r="E11" s="30">
        <f>B11*$A$4</f>
        <v>779.78579999999999</v>
      </c>
      <c r="I11" s="16" t="s">
        <v>173</v>
      </c>
      <c r="J11" s="30">
        <v>741397.52173999988</v>
      </c>
      <c r="K11" s="30">
        <f t="shared" si="0"/>
        <v>704179.36614865193</v>
      </c>
    </row>
    <row r="12" spans="1:11" ht="15" x14ac:dyDescent="0.25">
      <c r="A12" s="73"/>
      <c r="B12" s="30">
        <v>70</v>
      </c>
      <c r="C12" s="74"/>
      <c r="D12" s="10" t="s">
        <v>147</v>
      </c>
      <c r="E12" s="30">
        <f>B12*$A$4</f>
        <v>66.486000000000004</v>
      </c>
      <c r="I12" s="16" t="s">
        <v>175</v>
      </c>
      <c r="J12" s="30">
        <v>24735.977059999997</v>
      </c>
      <c r="K12" s="30">
        <f t="shared" si="0"/>
        <v>23494.231011587995</v>
      </c>
    </row>
    <row r="13" spans="1:11" ht="15" x14ac:dyDescent="0.25">
      <c r="A13" s="73"/>
      <c r="B13" s="30">
        <v>74</v>
      </c>
      <c r="C13" s="74"/>
      <c r="D13" s="10" t="s">
        <v>191</v>
      </c>
      <c r="E13" s="30">
        <f t="shared" ref="E13:E72" si="1">B13*$A$4</f>
        <v>70.285200000000003</v>
      </c>
      <c r="I13" s="16" t="s">
        <v>147</v>
      </c>
      <c r="J13" s="30">
        <v>11890.150809999999</v>
      </c>
      <c r="K13" s="30">
        <f t="shared" si="0"/>
        <v>11293.265239337999</v>
      </c>
    </row>
    <row r="14" spans="1:11" ht="15" x14ac:dyDescent="0.25">
      <c r="A14" s="73"/>
      <c r="B14" s="30">
        <v>923</v>
      </c>
      <c r="C14" s="74"/>
      <c r="D14" s="10" t="s">
        <v>163</v>
      </c>
      <c r="E14" s="30">
        <f t="shared" si="1"/>
        <v>876.66539999999998</v>
      </c>
      <c r="I14" s="16" t="s">
        <v>191</v>
      </c>
      <c r="J14" s="30">
        <v>55976.707370000004</v>
      </c>
      <c r="K14" s="30">
        <f t="shared" si="0"/>
        <v>53166.676660026002</v>
      </c>
    </row>
    <row r="15" spans="1:11" ht="15" x14ac:dyDescent="0.25">
      <c r="A15" s="73"/>
      <c r="B15" s="30">
        <v>754</v>
      </c>
      <c r="C15" s="74"/>
      <c r="D15" s="10" t="s">
        <v>161</v>
      </c>
      <c r="E15" s="30">
        <f t="shared" si="1"/>
        <v>716.14919999999995</v>
      </c>
      <c r="I15" s="16" t="s">
        <v>163</v>
      </c>
      <c r="J15" s="30">
        <v>83044.30677000001</v>
      </c>
      <c r="K15" s="30">
        <f t="shared" ref="K15:K25" si="2">$A$4*J15</f>
        <v>78875.482570146007</v>
      </c>
    </row>
    <row r="16" spans="1:11" ht="15" x14ac:dyDescent="0.25">
      <c r="A16" s="73"/>
      <c r="B16" s="30">
        <v>151</v>
      </c>
      <c r="C16" s="74"/>
      <c r="D16" s="10" t="s">
        <v>176</v>
      </c>
      <c r="E16" s="30">
        <f t="shared" si="1"/>
        <v>143.41980000000001</v>
      </c>
      <c r="I16" s="16" t="s">
        <v>161</v>
      </c>
      <c r="J16" s="30">
        <v>107318.62204</v>
      </c>
      <c r="K16" s="30">
        <f t="shared" si="2"/>
        <v>101931.22721359201</v>
      </c>
    </row>
    <row r="17" spans="1:11" ht="15" x14ac:dyDescent="0.25">
      <c r="A17" s="73"/>
      <c r="B17" s="30">
        <v>1895</v>
      </c>
      <c r="C17" s="74"/>
      <c r="D17" s="10" t="s">
        <v>172</v>
      </c>
      <c r="E17" s="30">
        <f t="shared" si="1"/>
        <v>1799.8709999999999</v>
      </c>
      <c r="I17" s="16" t="s">
        <v>176</v>
      </c>
      <c r="J17" s="30">
        <v>148432.13465999998</v>
      </c>
      <c r="K17" s="30">
        <f t="shared" si="2"/>
        <v>140980.84150006797</v>
      </c>
    </row>
    <row r="18" spans="1:11" ht="15" x14ac:dyDescent="0.25">
      <c r="A18" s="73"/>
      <c r="B18" s="30">
        <v>3933</v>
      </c>
      <c r="C18" s="74"/>
      <c r="D18" s="10" t="s">
        <v>166</v>
      </c>
      <c r="E18" s="30">
        <f t="shared" si="1"/>
        <v>3735.5634</v>
      </c>
      <c r="I18" s="16" t="s">
        <v>172</v>
      </c>
      <c r="J18" s="30">
        <v>887212.68905499857</v>
      </c>
      <c r="K18" s="30">
        <f t="shared" si="2"/>
        <v>842674.61206443759</v>
      </c>
    </row>
    <row r="19" spans="1:11" ht="15" x14ac:dyDescent="0.25">
      <c r="A19" s="73"/>
      <c r="B19" s="30">
        <v>2534</v>
      </c>
      <c r="C19" s="74"/>
      <c r="D19" s="10" t="s">
        <v>160</v>
      </c>
      <c r="E19" s="30">
        <f t="shared" si="1"/>
        <v>2406.7932000000001</v>
      </c>
      <c r="I19" s="16" t="s">
        <v>404</v>
      </c>
      <c r="J19" s="30">
        <v>308955.35544999997</v>
      </c>
      <c r="K19" s="30">
        <f t="shared" si="2"/>
        <v>293445.79660640995</v>
      </c>
    </row>
    <row r="20" spans="1:11" ht="15" x14ac:dyDescent="0.25">
      <c r="A20" s="73"/>
      <c r="B20" s="30">
        <v>6871</v>
      </c>
      <c r="C20" s="74"/>
      <c r="D20" s="10" t="s">
        <v>177</v>
      </c>
      <c r="E20" s="30">
        <f t="shared" si="1"/>
        <v>6526.0757999999996</v>
      </c>
      <c r="I20" s="16" t="s">
        <v>166</v>
      </c>
      <c r="J20" s="30">
        <v>228741.34569480023</v>
      </c>
      <c r="K20" s="30">
        <f t="shared" si="2"/>
        <v>217258.53014092124</v>
      </c>
    </row>
    <row r="21" spans="1:11" ht="15" x14ac:dyDescent="0.25">
      <c r="A21" s="73"/>
      <c r="B21" s="30">
        <v>2156</v>
      </c>
      <c r="C21" s="74"/>
      <c r="D21" s="75" t="s">
        <v>178</v>
      </c>
      <c r="E21" s="30">
        <f t="shared" si="1"/>
        <v>2047.7688000000001</v>
      </c>
      <c r="I21" s="16" t="s">
        <v>160</v>
      </c>
      <c r="J21" s="30">
        <v>6176030.1682899995</v>
      </c>
      <c r="K21" s="30">
        <f t="shared" si="2"/>
        <v>5865993.4538418418</v>
      </c>
    </row>
    <row r="22" spans="1:11" ht="15" x14ac:dyDescent="0.25">
      <c r="A22" s="9" t="s">
        <v>174</v>
      </c>
      <c r="B22" s="21">
        <f>910198.725619999+785.81987</f>
        <v>910984.545489999</v>
      </c>
      <c r="C22" s="74"/>
      <c r="D22" s="76"/>
      <c r="E22" s="21">
        <f t="shared" ref="E22:E27" si="3">B22*$A$4</f>
        <v>865253.12130640098</v>
      </c>
      <c r="I22" s="16" t="s">
        <v>177</v>
      </c>
      <c r="J22" s="30">
        <v>1196656.44013</v>
      </c>
      <c r="K22" s="30">
        <f t="shared" si="2"/>
        <v>1136584.286835474</v>
      </c>
    </row>
    <row r="23" spans="1:11" ht="15" x14ac:dyDescent="0.25">
      <c r="A23" s="73"/>
      <c r="B23" s="30">
        <v>215930.25018</v>
      </c>
      <c r="C23" s="74"/>
      <c r="D23" s="10" t="s">
        <v>170</v>
      </c>
      <c r="E23" s="30">
        <f t="shared" si="3"/>
        <v>205090.55162096399</v>
      </c>
      <c r="I23" s="16" t="s">
        <v>405</v>
      </c>
      <c r="J23" s="30">
        <v>196894.89047000001</v>
      </c>
      <c r="K23" s="30">
        <f t="shared" si="2"/>
        <v>187010.76696840601</v>
      </c>
    </row>
    <row r="24" spans="1:11" ht="15" x14ac:dyDescent="0.25">
      <c r="A24" s="73"/>
      <c r="B24" s="30">
        <v>99194.229860000007</v>
      </c>
      <c r="C24" s="74"/>
      <c r="D24" s="10" t="s">
        <v>171</v>
      </c>
      <c r="E24" s="30">
        <f t="shared" si="3"/>
        <v>94214.679521028011</v>
      </c>
      <c r="I24" s="16" t="s">
        <v>178</v>
      </c>
      <c r="J24" s="30">
        <v>510644.39787768468</v>
      </c>
      <c r="K24" s="30">
        <f t="shared" si="2"/>
        <v>485010.04910422489</v>
      </c>
    </row>
    <row r="25" spans="1:11" ht="15" x14ac:dyDescent="0.25">
      <c r="A25" s="73"/>
      <c r="B25" s="30">
        <v>1317.7378699999999</v>
      </c>
      <c r="C25" s="74"/>
      <c r="D25" s="10" t="s">
        <v>173</v>
      </c>
      <c r="E25" s="30">
        <f t="shared" si="3"/>
        <v>1251.5874289259998</v>
      </c>
      <c r="I25" s="5" t="s">
        <v>180</v>
      </c>
      <c r="J25" s="21">
        <v>12887080.457857609</v>
      </c>
      <c r="K25" s="21">
        <f t="shared" si="2"/>
        <v>12240149.018873157</v>
      </c>
    </row>
    <row r="26" spans="1:11" ht="15" x14ac:dyDescent="0.25">
      <c r="A26" s="73"/>
      <c r="B26" s="30">
        <v>1016.3232</v>
      </c>
      <c r="C26" s="74"/>
      <c r="D26" s="10" t="s">
        <v>175</v>
      </c>
      <c r="E26" s="30">
        <f t="shared" si="3"/>
        <v>965.30377536000003</v>
      </c>
    </row>
    <row r="27" spans="1:11" ht="15" x14ac:dyDescent="0.25">
      <c r="A27" s="73"/>
      <c r="B27" s="30">
        <v>479.10701999999998</v>
      </c>
      <c r="C27" s="74"/>
      <c r="D27" s="10" t="s">
        <v>147</v>
      </c>
      <c r="E27" s="30">
        <f t="shared" si="3"/>
        <v>455.05584759599998</v>
      </c>
      <c r="I27" s="57" t="s">
        <v>476</v>
      </c>
    </row>
    <row r="28" spans="1:11" ht="15" x14ac:dyDescent="0.25">
      <c r="A28" s="73"/>
      <c r="B28" s="30">
        <v>4774.5330299999996</v>
      </c>
      <c r="C28" s="74"/>
      <c r="D28" s="10" t="s">
        <v>191</v>
      </c>
      <c r="E28" s="30">
        <f t="shared" si="1"/>
        <v>4534.8514718939996</v>
      </c>
    </row>
    <row r="29" spans="1:11" ht="15" x14ac:dyDescent="0.25">
      <c r="A29" s="73"/>
      <c r="B29" s="30">
        <v>14354.26117</v>
      </c>
      <c r="C29" s="74"/>
      <c r="D29" s="10" t="s">
        <v>161</v>
      </c>
      <c r="E29" s="30">
        <f t="shared" si="1"/>
        <v>13633.677259266</v>
      </c>
    </row>
    <row r="30" spans="1:11" ht="15" x14ac:dyDescent="0.25">
      <c r="A30" s="73"/>
      <c r="B30" s="30">
        <v>2386.3720899999998</v>
      </c>
      <c r="C30" s="74"/>
      <c r="D30" s="10" t="s">
        <v>176</v>
      </c>
      <c r="E30" s="30">
        <f t="shared" si="1"/>
        <v>2266.5762110819996</v>
      </c>
    </row>
    <row r="31" spans="1:11" ht="15" x14ac:dyDescent="0.25">
      <c r="A31" s="73"/>
      <c r="B31" s="30">
        <v>12588.46141</v>
      </c>
      <c r="C31" s="74"/>
      <c r="D31" s="10" t="s">
        <v>172</v>
      </c>
      <c r="E31" s="30">
        <f t="shared" si="1"/>
        <v>11956.520647218</v>
      </c>
    </row>
    <row r="32" spans="1:11" ht="15" x14ac:dyDescent="0.25">
      <c r="A32" s="73"/>
      <c r="B32" s="30">
        <v>785.81987000000004</v>
      </c>
      <c r="C32" s="74"/>
      <c r="D32" s="10" t="s">
        <v>202</v>
      </c>
      <c r="E32" s="30">
        <f t="shared" si="1"/>
        <v>746.37171252600001</v>
      </c>
    </row>
    <row r="33" spans="1:5" ht="15" x14ac:dyDescent="0.25">
      <c r="A33" s="73"/>
      <c r="B33" s="30">
        <v>43975.157529999902</v>
      </c>
      <c r="C33" s="74"/>
      <c r="D33" s="10" t="s">
        <v>166</v>
      </c>
      <c r="E33" s="30">
        <f t="shared" si="1"/>
        <v>41767.604621993909</v>
      </c>
    </row>
    <row r="34" spans="1:5" ht="15" x14ac:dyDescent="0.25">
      <c r="A34" s="73"/>
      <c r="B34" s="30">
        <v>289257.402319999</v>
      </c>
      <c r="C34" s="74"/>
      <c r="D34" s="10" t="s">
        <v>160</v>
      </c>
      <c r="E34" s="30">
        <f t="shared" si="1"/>
        <v>274736.68072353507</v>
      </c>
    </row>
    <row r="35" spans="1:5" ht="15" x14ac:dyDescent="0.25">
      <c r="A35" s="73"/>
      <c r="B35" s="30">
        <v>193084.66914000001</v>
      </c>
      <c r="C35" s="74"/>
      <c r="D35" s="10" t="s">
        <v>177</v>
      </c>
      <c r="E35" s="30">
        <f t="shared" si="1"/>
        <v>183391.818749172</v>
      </c>
    </row>
    <row r="36" spans="1:5" ht="15" x14ac:dyDescent="0.25">
      <c r="A36" s="73"/>
      <c r="B36" s="30">
        <v>31840.220799999999</v>
      </c>
      <c r="C36" s="74"/>
      <c r="D36" s="75" t="s">
        <v>178</v>
      </c>
      <c r="E36" s="30">
        <f t="shared" si="1"/>
        <v>30241.841715839997</v>
      </c>
    </row>
    <row r="37" spans="1:5" ht="15" x14ac:dyDescent="0.25">
      <c r="A37" s="9" t="s">
        <v>100</v>
      </c>
      <c r="B37" s="21">
        <f>14352+1613</f>
        <v>15965</v>
      </c>
      <c r="C37" s="74"/>
      <c r="E37" s="21">
        <f t="shared" si="1"/>
        <v>15163.556999999999</v>
      </c>
    </row>
    <row r="38" spans="1:5" ht="15" x14ac:dyDescent="0.25">
      <c r="A38" s="73"/>
      <c r="B38" s="30">
        <v>589</v>
      </c>
      <c r="C38" s="74"/>
      <c r="D38" s="10" t="s">
        <v>170</v>
      </c>
      <c r="E38" s="30">
        <f t="shared" si="1"/>
        <v>559.43219999999997</v>
      </c>
    </row>
    <row r="39" spans="1:5" ht="15" x14ac:dyDescent="0.25">
      <c r="A39" s="73"/>
      <c r="B39" s="30">
        <v>1197</v>
      </c>
      <c r="C39" s="74"/>
      <c r="D39" s="10" t="s">
        <v>171</v>
      </c>
      <c r="E39" s="30">
        <f t="shared" si="1"/>
        <v>1136.9105999999999</v>
      </c>
    </row>
    <row r="40" spans="1:5" ht="15" x14ac:dyDescent="0.25">
      <c r="A40" s="73"/>
      <c r="B40" s="30">
        <v>4881</v>
      </c>
      <c r="C40" s="74"/>
      <c r="D40" s="10" t="s">
        <v>191</v>
      </c>
      <c r="E40" s="30">
        <f t="shared" si="1"/>
        <v>4635.9737999999998</v>
      </c>
    </row>
    <row r="41" spans="1:5" ht="15" x14ac:dyDescent="0.25">
      <c r="A41" s="73"/>
      <c r="B41" s="30">
        <v>1613</v>
      </c>
      <c r="C41" s="74"/>
      <c r="D41" s="10" t="s">
        <v>202</v>
      </c>
      <c r="E41" s="30">
        <f t="shared" si="1"/>
        <v>1532.0273999999999</v>
      </c>
    </row>
    <row r="42" spans="1:5" ht="15" x14ac:dyDescent="0.25">
      <c r="A42" s="73"/>
      <c r="B42" s="30">
        <v>5788</v>
      </c>
      <c r="C42" s="74"/>
      <c r="D42" s="10" t="s">
        <v>160</v>
      </c>
      <c r="E42" s="30">
        <f t="shared" si="1"/>
        <v>5497.4423999999999</v>
      </c>
    </row>
    <row r="43" spans="1:5" ht="15" x14ac:dyDescent="0.25">
      <c r="A43" s="73"/>
      <c r="B43" s="30">
        <v>627</v>
      </c>
      <c r="C43" s="74"/>
      <c r="D43" s="10" t="s">
        <v>177</v>
      </c>
      <c r="E43" s="30">
        <f t="shared" si="1"/>
        <v>595.52459999999996</v>
      </c>
    </row>
    <row r="44" spans="1:5" ht="15" x14ac:dyDescent="0.25">
      <c r="A44" s="73"/>
      <c r="B44" s="30">
        <v>1270</v>
      </c>
      <c r="C44" s="74"/>
      <c r="D44" s="75" t="s">
        <v>178</v>
      </c>
      <c r="E44" s="30">
        <f t="shared" si="1"/>
        <v>1206.2459999999999</v>
      </c>
    </row>
    <row r="45" spans="1:5" ht="15" x14ac:dyDescent="0.25">
      <c r="A45" s="9" t="s">
        <v>101</v>
      </c>
      <c r="B45" s="21">
        <v>20156.129430000001</v>
      </c>
      <c r="C45" s="74"/>
      <c r="D45" s="76"/>
      <c r="E45" s="21">
        <f t="shared" si="1"/>
        <v>19144.291732614001</v>
      </c>
    </row>
    <row r="46" spans="1:5" ht="15" x14ac:dyDescent="0.25">
      <c r="A46" s="73"/>
      <c r="B46" s="30">
        <v>3389.5210000000002</v>
      </c>
      <c r="C46" s="74"/>
      <c r="D46" s="10" t="s">
        <v>173</v>
      </c>
      <c r="E46" s="30">
        <f t="shared" si="1"/>
        <v>3219.3670458000001</v>
      </c>
    </row>
    <row r="47" spans="1:5" ht="15" x14ac:dyDescent="0.25">
      <c r="A47" s="73"/>
      <c r="B47" s="30">
        <v>1839.00512</v>
      </c>
      <c r="C47" s="74"/>
      <c r="D47" s="10" t="s">
        <v>175</v>
      </c>
      <c r="E47" s="30">
        <f t="shared" si="1"/>
        <v>1746.6870629759999</v>
      </c>
    </row>
    <row r="48" spans="1:5" ht="15" x14ac:dyDescent="0.25">
      <c r="A48" s="73"/>
      <c r="B48" s="30">
        <v>4819.7227400000002</v>
      </c>
      <c r="C48" s="74"/>
      <c r="D48" s="10" t="s">
        <v>172</v>
      </c>
      <c r="E48" s="30">
        <f t="shared" si="1"/>
        <v>4577.7726584519996</v>
      </c>
    </row>
    <row r="49" spans="1:5" ht="15" x14ac:dyDescent="0.25">
      <c r="A49" s="73"/>
      <c r="B49" s="30">
        <v>5584.0135600000003</v>
      </c>
      <c r="C49" s="74"/>
      <c r="D49" s="10" t="s">
        <v>160</v>
      </c>
      <c r="E49" s="30">
        <f t="shared" si="1"/>
        <v>5303.696079288</v>
      </c>
    </row>
    <row r="50" spans="1:5" ht="15" x14ac:dyDescent="0.25">
      <c r="A50" s="73"/>
      <c r="B50" s="30">
        <v>4523.8670099999999</v>
      </c>
      <c r="C50" s="74"/>
      <c r="D50" s="75" t="s">
        <v>178</v>
      </c>
      <c r="E50" s="30">
        <f t="shared" si="1"/>
        <v>4296.7688860979997</v>
      </c>
    </row>
    <row r="51" spans="1:5" ht="15" x14ac:dyDescent="0.25">
      <c r="A51" s="9" t="s">
        <v>102</v>
      </c>
      <c r="B51" s="21">
        <f>1029400+32250</f>
        <v>1061650</v>
      </c>
      <c r="C51" s="74"/>
      <c r="D51" s="76"/>
      <c r="E51" s="21">
        <f t="shared" si="1"/>
        <v>1008355.1699999999</v>
      </c>
    </row>
    <row r="52" spans="1:5" ht="15" x14ac:dyDescent="0.25">
      <c r="A52" s="73"/>
      <c r="B52" s="30">
        <v>1568</v>
      </c>
      <c r="C52" s="74"/>
      <c r="D52" s="10" t="s">
        <v>155</v>
      </c>
      <c r="E52" s="30">
        <f t="shared" si="1"/>
        <v>1489.2864</v>
      </c>
    </row>
    <row r="53" spans="1:5" ht="15" x14ac:dyDescent="0.25">
      <c r="A53" s="73"/>
      <c r="B53" s="30">
        <v>8696</v>
      </c>
      <c r="C53" s="74"/>
      <c r="D53" s="10" t="s">
        <v>170</v>
      </c>
      <c r="E53" s="30">
        <f t="shared" si="1"/>
        <v>8259.4607999999989</v>
      </c>
    </row>
    <row r="54" spans="1:5" ht="15" x14ac:dyDescent="0.25">
      <c r="A54" s="73"/>
      <c r="B54" s="30">
        <v>99234</v>
      </c>
      <c r="C54" s="74"/>
      <c r="D54" s="10" t="s">
        <v>171</v>
      </c>
      <c r="E54" s="30">
        <f t="shared" si="1"/>
        <v>94252.453200000004</v>
      </c>
    </row>
    <row r="55" spans="1:5" ht="15" x14ac:dyDescent="0.25">
      <c r="A55" s="73"/>
      <c r="B55" s="30">
        <v>80890</v>
      </c>
      <c r="C55" s="74"/>
      <c r="D55" s="10" t="s">
        <v>173</v>
      </c>
      <c r="E55" s="30">
        <f t="shared" si="1"/>
        <v>76829.322</v>
      </c>
    </row>
    <row r="56" spans="1:5" ht="15" x14ac:dyDescent="0.25">
      <c r="A56" s="73"/>
      <c r="B56" s="30">
        <v>300</v>
      </c>
      <c r="C56" s="74"/>
      <c r="D56" s="10" t="s">
        <v>175</v>
      </c>
      <c r="E56" s="30">
        <f t="shared" si="1"/>
        <v>284.94</v>
      </c>
    </row>
    <row r="57" spans="1:5" ht="15" x14ac:dyDescent="0.25">
      <c r="A57" s="73"/>
      <c r="B57" s="30">
        <v>1923</v>
      </c>
      <c r="C57" s="74"/>
      <c r="D57" s="10" t="s">
        <v>147</v>
      </c>
      <c r="E57" s="30">
        <f t="shared" si="1"/>
        <v>1826.4654</v>
      </c>
    </row>
    <row r="58" spans="1:5" ht="15" x14ac:dyDescent="0.25">
      <c r="A58" s="73"/>
      <c r="B58" s="30">
        <v>4506</v>
      </c>
      <c r="C58" s="74"/>
      <c r="D58" s="10" t="s">
        <v>191</v>
      </c>
      <c r="E58" s="30">
        <f t="shared" si="1"/>
        <v>4279.7987999999996</v>
      </c>
    </row>
    <row r="59" spans="1:5" ht="15" x14ac:dyDescent="0.25">
      <c r="A59" s="73"/>
      <c r="B59" s="30">
        <v>3727</v>
      </c>
      <c r="C59" s="74"/>
      <c r="D59" s="10" t="s">
        <v>163</v>
      </c>
      <c r="E59" s="30">
        <f t="shared" si="1"/>
        <v>3539.9045999999998</v>
      </c>
    </row>
    <row r="60" spans="1:5" ht="15" x14ac:dyDescent="0.25">
      <c r="A60" s="73"/>
      <c r="B60" s="30">
        <v>2269</v>
      </c>
      <c r="C60" s="74"/>
      <c r="D60" s="10" t="s">
        <v>161</v>
      </c>
      <c r="E60" s="30">
        <f t="shared" si="1"/>
        <v>2155.0962</v>
      </c>
    </row>
    <row r="61" spans="1:5" ht="15" x14ac:dyDescent="0.25">
      <c r="A61" s="73"/>
      <c r="B61" s="30">
        <v>25396</v>
      </c>
      <c r="C61" s="74"/>
      <c r="D61" s="10" t="s">
        <v>176</v>
      </c>
      <c r="E61" s="30">
        <f t="shared" si="1"/>
        <v>24121.120800000001</v>
      </c>
    </row>
    <row r="62" spans="1:5" ht="15" x14ac:dyDescent="0.25">
      <c r="A62" s="73"/>
      <c r="B62" s="30">
        <v>30736</v>
      </c>
      <c r="C62" s="74"/>
      <c r="D62" s="10" t="s">
        <v>172</v>
      </c>
      <c r="E62" s="30">
        <f t="shared" si="1"/>
        <v>29193.052799999998</v>
      </c>
    </row>
    <row r="63" spans="1:5" ht="15" x14ac:dyDescent="0.25">
      <c r="A63" s="73"/>
      <c r="B63" s="30">
        <v>32250</v>
      </c>
      <c r="C63" s="74"/>
      <c r="D63" s="10" t="s">
        <v>202</v>
      </c>
      <c r="E63" s="30">
        <f t="shared" si="1"/>
        <v>30631.05</v>
      </c>
    </row>
    <row r="64" spans="1:5" ht="15" x14ac:dyDescent="0.25">
      <c r="A64" s="73"/>
      <c r="B64" s="30">
        <v>5638</v>
      </c>
      <c r="C64" s="74"/>
      <c r="D64" s="10" t="s">
        <v>166</v>
      </c>
      <c r="E64" s="30">
        <f t="shared" si="1"/>
        <v>5354.9723999999997</v>
      </c>
    </row>
    <row r="65" spans="1:5" ht="15" x14ac:dyDescent="0.25">
      <c r="A65" s="73"/>
      <c r="B65" s="30">
        <v>671505</v>
      </c>
      <c r="C65" s="74"/>
      <c r="D65" s="75" t="s">
        <v>160</v>
      </c>
      <c r="E65" s="30">
        <f t="shared" si="1"/>
        <v>637795.44900000002</v>
      </c>
    </row>
    <row r="66" spans="1:5" ht="15" x14ac:dyDescent="0.25">
      <c r="A66" s="73"/>
      <c r="B66" s="30">
        <v>36774</v>
      </c>
      <c r="C66" s="74"/>
      <c r="D66" s="10" t="s">
        <v>177</v>
      </c>
      <c r="E66" s="30">
        <f t="shared" si="1"/>
        <v>34927.945200000002</v>
      </c>
    </row>
    <row r="67" spans="1:5" ht="15" x14ac:dyDescent="0.25">
      <c r="A67" s="73"/>
      <c r="B67" s="30">
        <v>56238</v>
      </c>
      <c r="C67" s="74"/>
      <c r="D67" s="10" t="s">
        <v>178</v>
      </c>
      <c r="E67" s="30">
        <f t="shared" si="1"/>
        <v>53414.852399999996</v>
      </c>
    </row>
    <row r="68" spans="1:5" ht="15" x14ac:dyDescent="0.25">
      <c r="A68" s="9" t="s">
        <v>103</v>
      </c>
      <c r="B68" s="21">
        <f>41381.0383612826+370.165</f>
        <v>41751.203361282598</v>
      </c>
      <c r="C68" s="74"/>
      <c r="D68" s="76"/>
      <c r="E68" s="21">
        <f t="shared" si="1"/>
        <v>39655.29295254621</v>
      </c>
    </row>
    <row r="69" spans="1:5" ht="15" x14ac:dyDescent="0.25">
      <c r="A69" s="73"/>
      <c r="B69" s="30">
        <v>4889.5839100000003</v>
      </c>
      <c r="C69" s="74"/>
      <c r="D69" s="10" t="s">
        <v>170</v>
      </c>
      <c r="E69" s="30">
        <f t="shared" si="1"/>
        <v>4644.1267977180005</v>
      </c>
    </row>
    <row r="70" spans="1:5" ht="15" x14ac:dyDescent="0.25">
      <c r="A70" s="73"/>
      <c r="B70" s="30">
        <v>3846.7341700000002</v>
      </c>
      <c r="C70" s="74"/>
      <c r="D70" s="10" t="s">
        <v>171</v>
      </c>
      <c r="E70" s="30">
        <f t="shared" si="1"/>
        <v>3653.6281146659999</v>
      </c>
    </row>
    <row r="71" spans="1:5" ht="15" x14ac:dyDescent="0.25">
      <c r="A71" s="73"/>
      <c r="B71" s="30">
        <v>12425.534</v>
      </c>
      <c r="C71" s="74"/>
      <c r="D71" s="10" t="s">
        <v>173</v>
      </c>
      <c r="E71" s="30">
        <f t="shared" si="1"/>
        <v>11801.772193199999</v>
      </c>
    </row>
    <row r="72" spans="1:5" ht="15" x14ac:dyDescent="0.25">
      <c r="A72" s="73"/>
      <c r="B72" s="30">
        <v>15.441000000000001</v>
      </c>
      <c r="C72" s="74"/>
      <c r="D72" s="10" t="s">
        <v>147</v>
      </c>
      <c r="E72" s="30">
        <f t="shared" si="1"/>
        <v>14.6658618</v>
      </c>
    </row>
    <row r="73" spans="1:5" ht="15" x14ac:dyDescent="0.25">
      <c r="A73" s="73"/>
      <c r="B73" s="30">
        <v>174.67099999999999</v>
      </c>
      <c r="C73" s="74"/>
      <c r="D73" s="10" t="s">
        <v>191</v>
      </c>
      <c r="E73" s="30">
        <f t="shared" ref="E73:E136" si="4">B73*$A$4</f>
        <v>165.90251579999997</v>
      </c>
    </row>
    <row r="74" spans="1:5" ht="15" x14ac:dyDescent="0.25">
      <c r="A74" s="73"/>
      <c r="B74" s="30">
        <v>1539.682</v>
      </c>
      <c r="C74" s="74"/>
      <c r="D74" s="75" t="s">
        <v>172</v>
      </c>
      <c r="E74" s="30">
        <f t="shared" si="4"/>
        <v>1462.3899635999999</v>
      </c>
    </row>
    <row r="75" spans="1:5" ht="15" x14ac:dyDescent="0.25">
      <c r="A75" s="73"/>
      <c r="B75" s="30">
        <v>370.16500000000002</v>
      </c>
      <c r="C75" s="74"/>
      <c r="D75" s="10" t="s">
        <v>202</v>
      </c>
      <c r="E75" s="30">
        <f t="shared" si="4"/>
        <v>351.582717</v>
      </c>
    </row>
    <row r="76" spans="1:5" ht="15" x14ac:dyDescent="0.25">
      <c r="A76" s="73"/>
      <c r="B76" s="30">
        <v>2752.8491100000001</v>
      </c>
      <c r="C76" s="74"/>
      <c r="D76" s="10" t="s">
        <v>166</v>
      </c>
      <c r="E76" s="30">
        <f t="shared" si="4"/>
        <v>2614.6560846779998</v>
      </c>
    </row>
    <row r="77" spans="1:5" ht="15" x14ac:dyDescent="0.25">
      <c r="A77" s="73"/>
      <c r="B77" s="30">
        <v>11894.573</v>
      </c>
      <c r="C77" s="74"/>
      <c r="D77" s="10" t="s">
        <v>160</v>
      </c>
      <c r="E77" s="30">
        <f t="shared" si="4"/>
        <v>11297.465435399999</v>
      </c>
    </row>
    <row r="78" spans="1:5" ht="15" x14ac:dyDescent="0.25">
      <c r="A78" s="73"/>
      <c r="B78" s="30">
        <v>813.42553999999996</v>
      </c>
      <c r="C78" s="74"/>
      <c r="D78" s="10" t="s">
        <v>177</v>
      </c>
      <c r="E78" s="30">
        <f t="shared" si="4"/>
        <v>772.59157789199992</v>
      </c>
    </row>
    <row r="79" spans="1:5" ht="15" x14ac:dyDescent="0.25">
      <c r="A79" s="73"/>
      <c r="B79" s="30">
        <v>3028.5446312825802</v>
      </c>
      <c r="C79" s="74"/>
      <c r="D79" s="10" t="s">
        <v>178</v>
      </c>
      <c r="E79" s="30">
        <f t="shared" si="4"/>
        <v>2876.5116907921947</v>
      </c>
    </row>
    <row r="80" spans="1:5" ht="15" x14ac:dyDescent="0.25">
      <c r="A80" s="9" t="s">
        <v>104</v>
      </c>
      <c r="B80" s="21">
        <f>44665+1363.5</f>
        <v>46028.5</v>
      </c>
      <c r="C80" s="74"/>
      <c r="D80" s="76"/>
      <c r="E80" s="21">
        <f t="shared" si="4"/>
        <v>43717.869299999998</v>
      </c>
    </row>
    <row r="81" spans="1:5" ht="15" x14ac:dyDescent="0.25">
      <c r="A81" s="73"/>
      <c r="B81" s="30">
        <v>27</v>
      </c>
      <c r="C81" s="74"/>
      <c r="D81" s="10" t="s">
        <v>155</v>
      </c>
      <c r="E81" s="30">
        <f t="shared" si="4"/>
        <v>25.644600000000001</v>
      </c>
    </row>
    <row r="82" spans="1:5" ht="15" x14ac:dyDescent="0.25">
      <c r="A82" s="73"/>
      <c r="B82" s="30">
        <v>945</v>
      </c>
      <c r="C82" s="74"/>
      <c r="D82" s="10" t="s">
        <v>170</v>
      </c>
      <c r="E82" s="30">
        <f t="shared" si="4"/>
        <v>897.56100000000004</v>
      </c>
    </row>
    <row r="83" spans="1:5" ht="15" x14ac:dyDescent="0.25">
      <c r="A83" s="73"/>
      <c r="B83" s="30">
        <v>6539</v>
      </c>
      <c r="C83" s="74"/>
      <c r="D83" s="10" t="s">
        <v>171</v>
      </c>
      <c r="E83" s="30">
        <f t="shared" si="4"/>
        <v>6210.7421999999997</v>
      </c>
    </row>
    <row r="84" spans="1:5" ht="15" x14ac:dyDescent="0.25">
      <c r="A84" s="73"/>
      <c r="B84" s="30">
        <v>2967</v>
      </c>
      <c r="C84" s="74"/>
      <c r="D84" s="10" t="s">
        <v>173</v>
      </c>
      <c r="E84" s="30">
        <f t="shared" si="4"/>
        <v>2818.0565999999999</v>
      </c>
    </row>
    <row r="85" spans="1:5" ht="15" x14ac:dyDescent="0.25">
      <c r="A85" s="73"/>
      <c r="B85" s="30">
        <v>2522</v>
      </c>
      <c r="C85" s="74"/>
      <c r="D85" s="75" t="s">
        <v>163</v>
      </c>
      <c r="E85" s="30">
        <f t="shared" si="4"/>
        <v>2395.3955999999998</v>
      </c>
    </row>
    <row r="86" spans="1:5" ht="15" x14ac:dyDescent="0.25">
      <c r="A86" s="73"/>
      <c r="B86" s="30">
        <v>715</v>
      </c>
      <c r="C86" s="74"/>
      <c r="D86" s="10" t="s">
        <v>176</v>
      </c>
      <c r="E86" s="30">
        <f t="shared" si="4"/>
        <v>679.10699999999997</v>
      </c>
    </row>
    <row r="87" spans="1:5" ht="15" x14ac:dyDescent="0.25">
      <c r="A87" s="73"/>
      <c r="B87" s="30">
        <v>4279</v>
      </c>
      <c r="C87" s="74"/>
      <c r="D87" s="10" t="s">
        <v>172</v>
      </c>
      <c r="E87" s="30">
        <f t="shared" si="4"/>
        <v>4064.1941999999999</v>
      </c>
    </row>
    <row r="88" spans="1:5" ht="15" x14ac:dyDescent="0.25">
      <c r="A88" s="73"/>
      <c r="B88" s="30">
        <v>1363.5</v>
      </c>
      <c r="C88" s="74"/>
      <c r="D88" s="10" t="s">
        <v>202</v>
      </c>
      <c r="E88" s="30">
        <f t="shared" si="4"/>
        <v>1295.0523000000001</v>
      </c>
    </row>
    <row r="89" spans="1:5" ht="15" x14ac:dyDescent="0.25">
      <c r="A89" s="73"/>
      <c r="B89" s="30">
        <v>9875</v>
      </c>
      <c r="C89" s="74"/>
      <c r="D89" s="10" t="s">
        <v>160</v>
      </c>
      <c r="E89" s="30">
        <f t="shared" si="4"/>
        <v>9379.2749999999996</v>
      </c>
    </row>
    <row r="90" spans="1:5" ht="15" x14ac:dyDescent="0.25">
      <c r="A90" s="73"/>
      <c r="B90" s="30">
        <v>13431</v>
      </c>
      <c r="C90" s="74"/>
      <c r="D90" s="10" t="s">
        <v>177</v>
      </c>
      <c r="E90" s="30">
        <f t="shared" si="4"/>
        <v>12756.763799999999</v>
      </c>
    </row>
    <row r="91" spans="1:5" ht="15" x14ac:dyDescent="0.25">
      <c r="A91" s="73"/>
      <c r="B91" s="30">
        <v>3365</v>
      </c>
      <c r="C91" s="74"/>
      <c r="D91" s="10" t="s">
        <v>178</v>
      </c>
      <c r="E91" s="30">
        <f t="shared" si="4"/>
        <v>3196.0769999999998</v>
      </c>
    </row>
    <row r="92" spans="1:5" ht="15" x14ac:dyDescent="0.25">
      <c r="A92" s="9" t="s">
        <v>105</v>
      </c>
      <c r="B92" s="21">
        <f>25572.322883632+1587.14996</f>
        <v>27159.472843632</v>
      </c>
      <c r="C92" s="74"/>
      <c r="D92" s="76"/>
      <c r="E92" s="21">
        <f t="shared" si="4"/>
        <v>25796.067306881672</v>
      </c>
    </row>
    <row r="93" spans="1:5" ht="15" x14ac:dyDescent="0.25">
      <c r="A93" s="73"/>
      <c r="B93" s="30">
        <v>1547.8926001279999</v>
      </c>
      <c r="C93" s="74"/>
      <c r="D93" s="10" t="s">
        <v>155</v>
      </c>
      <c r="E93" s="30">
        <f t="shared" si="4"/>
        <v>1470.1883916015743</v>
      </c>
    </row>
    <row r="94" spans="1:5" ht="15" x14ac:dyDescent="0.25">
      <c r="A94" s="73"/>
      <c r="B94" s="30">
        <v>4079.0468000000001</v>
      </c>
      <c r="C94" s="74"/>
      <c r="D94" s="10" t="s">
        <v>170</v>
      </c>
      <c r="E94" s="30">
        <f t="shared" si="4"/>
        <v>3874.2786506399998</v>
      </c>
    </row>
    <row r="95" spans="1:5" ht="15" x14ac:dyDescent="0.25">
      <c r="A95" s="73"/>
      <c r="B95" s="30">
        <v>1568.59167</v>
      </c>
      <c r="C95" s="74"/>
      <c r="D95" s="10" t="s">
        <v>171</v>
      </c>
      <c r="E95" s="30">
        <f t="shared" si="4"/>
        <v>1489.848368166</v>
      </c>
    </row>
    <row r="96" spans="1:5" ht="15" x14ac:dyDescent="0.25">
      <c r="A96" s="73"/>
      <c r="B96" s="30">
        <v>7988.6104299999997</v>
      </c>
      <c r="C96" s="74"/>
      <c r="D96" s="10" t="s">
        <v>173</v>
      </c>
      <c r="E96" s="30">
        <f t="shared" si="4"/>
        <v>7587.5821864139998</v>
      </c>
    </row>
    <row r="97" spans="1:5" ht="15" x14ac:dyDescent="0.25">
      <c r="A97" s="73"/>
      <c r="B97" s="30">
        <v>371.58535000000001</v>
      </c>
      <c r="C97" s="74"/>
      <c r="D97" s="10" t="s">
        <v>147</v>
      </c>
      <c r="E97" s="30">
        <f t="shared" si="4"/>
        <v>352.93176542999998</v>
      </c>
    </row>
    <row r="98" spans="1:5" ht="15" x14ac:dyDescent="0.25">
      <c r="A98" s="73"/>
      <c r="B98" s="30">
        <v>108.54763</v>
      </c>
      <c r="C98" s="74"/>
      <c r="D98" s="75" t="s">
        <v>176</v>
      </c>
      <c r="E98" s="30">
        <f t="shared" si="4"/>
        <v>103.09853897399999</v>
      </c>
    </row>
    <row r="99" spans="1:5" ht="15" x14ac:dyDescent="0.25">
      <c r="A99" s="73"/>
      <c r="B99" s="30">
        <v>907.19861000000003</v>
      </c>
      <c r="C99" s="74"/>
      <c r="D99" s="10" t="s">
        <v>172</v>
      </c>
      <c r="E99" s="30">
        <f t="shared" si="4"/>
        <v>861.65723977799996</v>
      </c>
    </row>
    <row r="100" spans="1:5" ht="15" x14ac:dyDescent="0.25">
      <c r="A100" s="73"/>
      <c r="B100" s="30">
        <v>1587.14996</v>
      </c>
      <c r="C100" s="74"/>
      <c r="D100" s="10" t="s">
        <v>202</v>
      </c>
      <c r="E100" s="30">
        <f t="shared" si="4"/>
        <v>1507.475032008</v>
      </c>
    </row>
    <row r="101" spans="1:5" ht="15" x14ac:dyDescent="0.25">
      <c r="A101" s="73"/>
      <c r="B101" s="30">
        <v>1160.92489</v>
      </c>
      <c r="C101" s="74"/>
      <c r="D101" s="10" t="s">
        <v>166</v>
      </c>
      <c r="E101" s="30">
        <f t="shared" si="4"/>
        <v>1102.6464605219999</v>
      </c>
    </row>
    <row r="102" spans="1:5" ht="15" x14ac:dyDescent="0.25">
      <c r="A102" s="73"/>
      <c r="B102" s="30">
        <v>6135.2817699999996</v>
      </c>
      <c r="C102" s="74"/>
      <c r="D102" s="10" t="s">
        <v>160</v>
      </c>
      <c r="E102" s="30">
        <f t="shared" si="4"/>
        <v>5827.2906251459999</v>
      </c>
    </row>
    <row r="103" spans="1:5" ht="15" x14ac:dyDescent="0.25">
      <c r="A103" s="73"/>
      <c r="B103" s="30">
        <v>716.81376</v>
      </c>
      <c r="C103" s="74"/>
      <c r="D103" s="10" t="s">
        <v>177</v>
      </c>
      <c r="E103" s="30">
        <f t="shared" si="4"/>
        <v>680.82970924799997</v>
      </c>
    </row>
    <row r="104" spans="1:5" ht="15" x14ac:dyDescent="0.25">
      <c r="A104" s="73"/>
      <c r="B104" s="30">
        <v>987.82937350400005</v>
      </c>
      <c r="C104" s="74"/>
      <c r="D104" s="10" t="s">
        <v>178</v>
      </c>
      <c r="E104" s="30">
        <f t="shared" si="4"/>
        <v>938.24033895409923</v>
      </c>
    </row>
    <row r="105" spans="1:5" ht="15" x14ac:dyDescent="0.25">
      <c r="A105" s="9" t="s">
        <v>106</v>
      </c>
      <c r="B105" s="21">
        <f>51935+1604</f>
        <v>53539</v>
      </c>
      <c r="C105" s="74"/>
      <c r="D105" s="76"/>
      <c r="E105" s="21">
        <f t="shared" si="4"/>
        <v>50851.342199999999</v>
      </c>
    </row>
    <row r="106" spans="1:5" ht="15" x14ac:dyDescent="0.25">
      <c r="A106" s="73"/>
      <c r="B106" s="30">
        <v>73</v>
      </c>
      <c r="C106" s="74"/>
      <c r="D106" s="10" t="s">
        <v>155</v>
      </c>
      <c r="E106" s="30">
        <f t="shared" si="4"/>
        <v>69.335399999999993</v>
      </c>
    </row>
    <row r="107" spans="1:5" ht="15" x14ac:dyDescent="0.25">
      <c r="A107" s="73"/>
      <c r="B107" s="30">
        <v>3581</v>
      </c>
      <c r="C107" s="74"/>
      <c r="D107" s="10" t="s">
        <v>170</v>
      </c>
      <c r="E107" s="30">
        <f t="shared" si="4"/>
        <v>3401.2338</v>
      </c>
    </row>
    <row r="108" spans="1:5" ht="15" x14ac:dyDescent="0.25">
      <c r="A108" s="73"/>
      <c r="B108" s="30">
        <v>881</v>
      </c>
      <c r="C108" s="74"/>
      <c r="D108" s="10" t="s">
        <v>171</v>
      </c>
      <c r="E108" s="30">
        <f t="shared" si="4"/>
        <v>836.77379999999994</v>
      </c>
    </row>
    <row r="109" spans="1:5" ht="15" x14ac:dyDescent="0.25">
      <c r="A109" s="73"/>
      <c r="B109" s="30">
        <v>3927</v>
      </c>
      <c r="C109" s="74"/>
      <c r="D109" s="75" t="s">
        <v>173</v>
      </c>
      <c r="E109" s="30">
        <f t="shared" si="4"/>
        <v>3729.8645999999999</v>
      </c>
    </row>
    <row r="110" spans="1:5" ht="15" x14ac:dyDescent="0.25">
      <c r="A110" s="73"/>
      <c r="B110" s="30">
        <v>2779</v>
      </c>
      <c r="C110" s="74"/>
      <c r="D110" s="10" t="s">
        <v>172</v>
      </c>
      <c r="E110" s="30">
        <f t="shared" si="4"/>
        <v>2639.4942000000001</v>
      </c>
    </row>
    <row r="111" spans="1:5" ht="15" x14ac:dyDescent="0.25">
      <c r="A111" s="73"/>
      <c r="B111" s="30">
        <v>1604</v>
      </c>
      <c r="C111" s="74"/>
      <c r="D111" s="10" t="s">
        <v>202</v>
      </c>
      <c r="E111" s="30">
        <f t="shared" si="4"/>
        <v>1523.4792</v>
      </c>
    </row>
    <row r="112" spans="1:5" ht="15" x14ac:dyDescent="0.25">
      <c r="A112" s="73"/>
      <c r="B112" s="30">
        <v>2484</v>
      </c>
      <c r="C112" s="74"/>
      <c r="D112" s="10" t="s">
        <v>166</v>
      </c>
      <c r="E112" s="30">
        <f t="shared" si="4"/>
        <v>2359.3031999999998</v>
      </c>
    </row>
    <row r="113" spans="1:5" ht="15" x14ac:dyDescent="0.25">
      <c r="A113" s="73"/>
      <c r="B113" s="30">
        <v>9580</v>
      </c>
      <c r="C113" s="74"/>
      <c r="D113" s="10" t="s">
        <v>160</v>
      </c>
      <c r="E113" s="30">
        <f t="shared" si="4"/>
        <v>9099.0839999999989</v>
      </c>
    </row>
    <row r="114" spans="1:5" ht="15" x14ac:dyDescent="0.25">
      <c r="A114" s="73"/>
      <c r="B114" s="30">
        <v>23979</v>
      </c>
      <c r="C114" s="74"/>
      <c r="D114" s="10" t="s">
        <v>177</v>
      </c>
      <c r="E114" s="30">
        <f t="shared" si="4"/>
        <v>22775.254199999999</v>
      </c>
    </row>
    <row r="115" spans="1:5" ht="15" x14ac:dyDescent="0.25">
      <c r="A115" s="73"/>
      <c r="B115" s="30">
        <v>4651</v>
      </c>
      <c r="C115" s="74"/>
      <c r="D115" s="10" t="s">
        <v>178</v>
      </c>
      <c r="E115" s="30">
        <f t="shared" si="4"/>
        <v>4417.5198</v>
      </c>
    </row>
    <row r="116" spans="1:5" ht="15" x14ac:dyDescent="0.25">
      <c r="A116" s="9" t="s">
        <v>107</v>
      </c>
      <c r="B116" s="21">
        <f>31058.56033+802.67277</f>
        <v>31861.233100000001</v>
      </c>
      <c r="C116" s="74"/>
      <c r="D116" s="76"/>
      <c r="E116" s="21">
        <f t="shared" si="4"/>
        <v>30261.799198380002</v>
      </c>
    </row>
    <row r="117" spans="1:5" ht="15" x14ac:dyDescent="0.25">
      <c r="A117" s="73"/>
      <c r="B117" s="30">
        <v>2102.4942000000001</v>
      </c>
      <c r="C117" s="74"/>
      <c r="D117" s="10" t="s">
        <v>170</v>
      </c>
      <c r="E117" s="30">
        <f t="shared" si="4"/>
        <v>1996.9489911600001</v>
      </c>
    </row>
    <row r="118" spans="1:5" ht="15" x14ac:dyDescent="0.25">
      <c r="A118" s="73"/>
      <c r="B118" s="30">
        <v>1022.02334</v>
      </c>
      <c r="C118" s="74"/>
      <c r="D118" s="10" t="s">
        <v>171</v>
      </c>
      <c r="E118" s="30">
        <f t="shared" si="4"/>
        <v>970.71776833199999</v>
      </c>
    </row>
    <row r="119" spans="1:5" ht="15" x14ac:dyDescent="0.25">
      <c r="A119" s="73"/>
      <c r="B119" s="30">
        <v>2049.8953999999999</v>
      </c>
      <c r="C119" s="74"/>
      <c r="D119" s="10" t="s">
        <v>173</v>
      </c>
      <c r="E119" s="30">
        <f t="shared" si="4"/>
        <v>1946.9906509199998</v>
      </c>
    </row>
    <row r="120" spans="1:5" ht="15" x14ac:dyDescent="0.25">
      <c r="A120" s="73"/>
      <c r="B120" s="30">
        <v>212.56858</v>
      </c>
      <c r="C120" s="74"/>
      <c r="D120" s="75" t="s">
        <v>147</v>
      </c>
      <c r="E120" s="30">
        <f t="shared" si="4"/>
        <v>201.89763728399998</v>
      </c>
    </row>
    <row r="121" spans="1:5" ht="15" x14ac:dyDescent="0.25">
      <c r="A121" s="73"/>
      <c r="B121" s="30">
        <v>2466.9823999999999</v>
      </c>
      <c r="C121" s="74"/>
      <c r="D121" s="10" t="s">
        <v>191</v>
      </c>
      <c r="E121" s="30">
        <f t="shared" si="4"/>
        <v>2343.1398835199998</v>
      </c>
    </row>
    <row r="122" spans="1:5" ht="15" x14ac:dyDescent="0.25">
      <c r="A122" s="73"/>
      <c r="B122" s="30">
        <v>1562.0644299999999</v>
      </c>
      <c r="C122" s="74"/>
      <c r="D122" s="10" t="s">
        <v>172</v>
      </c>
      <c r="E122" s="30">
        <f t="shared" si="4"/>
        <v>1483.6487956139999</v>
      </c>
    </row>
    <row r="123" spans="1:5" ht="15" x14ac:dyDescent="0.25">
      <c r="A123" s="73"/>
      <c r="B123" s="30">
        <v>802.67277000000001</v>
      </c>
      <c r="C123" s="74"/>
      <c r="D123" s="10" t="s">
        <v>202</v>
      </c>
      <c r="E123" s="30">
        <f t="shared" si="4"/>
        <v>762.37859694600002</v>
      </c>
    </row>
    <row r="124" spans="1:5" ht="15" x14ac:dyDescent="0.25">
      <c r="A124" s="73"/>
      <c r="B124" s="30">
        <v>3455.0072100000002</v>
      </c>
      <c r="C124" s="74"/>
      <c r="D124" s="10" t="s">
        <v>160</v>
      </c>
      <c r="E124" s="30">
        <f t="shared" si="4"/>
        <v>3281.565848058</v>
      </c>
    </row>
    <row r="125" spans="1:5" ht="15" x14ac:dyDescent="0.25">
      <c r="A125" s="73"/>
      <c r="B125" s="30">
        <v>17516.009880000001</v>
      </c>
      <c r="C125" s="74"/>
      <c r="D125" s="10" t="s">
        <v>177</v>
      </c>
      <c r="E125" s="30">
        <f t="shared" si="4"/>
        <v>16636.706184024002</v>
      </c>
    </row>
    <row r="126" spans="1:5" ht="15" x14ac:dyDescent="0.25">
      <c r="A126" s="73"/>
      <c r="B126" s="30">
        <v>671.51489000000004</v>
      </c>
      <c r="C126" s="74"/>
      <c r="D126" s="10" t="s">
        <v>178</v>
      </c>
      <c r="E126" s="30">
        <f t="shared" si="4"/>
        <v>637.80484252200006</v>
      </c>
    </row>
    <row r="127" spans="1:5" ht="15" x14ac:dyDescent="0.25">
      <c r="A127" s="9" t="s">
        <v>108</v>
      </c>
      <c r="B127" s="21">
        <v>16764.77882</v>
      </c>
      <c r="C127" s="74"/>
      <c r="D127" s="76"/>
      <c r="E127" s="21">
        <f t="shared" si="4"/>
        <v>15923.186923235999</v>
      </c>
    </row>
    <row r="128" spans="1:5" ht="15" x14ac:dyDescent="0.25">
      <c r="A128" s="73"/>
      <c r="B128" s="30">
        <v>380.11475000000002</v>
      </c>
      <c r="C128" s="74"/>
      <c r="D128" s="10" t="s">
        <v>155</v>
      </c>
      <c r="E128" s="30">
        <f t="shared" si="4"/>
        <v>361.03298955000002</v>
      </c>
    </row>
    <row r="129" spans="1:5" ht="15" x14ac:dyDescent="0.25">
      <c r="A129" s="73"/>
      <c r="B129" s="30">
        <v>3643.8535299999999</v>
      </c>
      <c r="C129" s="74"/>
      <c r="D129" s="75" t="s">
        <v>171</v>
      </c>
      <c r="E129" s="30">
        <f t="shared" si="4"/>
        <v>3460.9320827939996</v>
      </c>
    </row>
    <row r="130" spans="1:5" ht="15" x14ac:dyDescent="0.25">
      <c r="A130" s="73"/>
      <c r="B130" s="30">
        <v>3195.0182799999998</v>
      </c>
      <c r="C130" s="74"/>
      <c r="D130" s="10" t="s">
        <v>173</v>
      </c>
      <c r="E130" s="30">
        <f t="shared" si="4"/>
        <v>3034.6283623439999</v>
      </c>
    </row>
    <row r="131" spans="1:5" ht="15" x14ac:dyDescent="0.25">
      <c r="A131" s="73"/>
      <c r="B131" s="30">
        <v>512.13764000000003</v>
      </c>
      <c r="C131" s="74"/>
      <c r="D131" s="10" t="s">
        <v>163</v>
      </c>
      <c r="E131" s="30">
        <f t="shared" si="4"/>
        <v>486.42833047200003</v>
      </c>
    </row>
    <row r="132" spans="1:5" ht="15" x14ac:dyDescent="0.25">
      <c r="A132" s="73"/>
      <c r="B132" s="30">
        <v>506.65890000000002</v>
      </c>
      <c r="C132" s="74"/>
      <c r="D132" s="10" t="s">
        <v>172</v>
      </c>
      <c r="E132" s="30">
        <f t="shared" si="4"/>
        <v>481.22462322000001</v>
      </c>
    </row>
    <row r="133" spans="1:5" ht="15" x14ac:dyDescent="0.25">
      <c r="A133" s="73"/>
      <c r="B133" s="30">
        <v>4663.9808000000003</v>
      </c>
      <c r="C133" s="74"/>
      <c r="D133" s="10" t="s">
        <v>160</v>
      </c>
      <c r="E133" s="30">
        <f t="shared" si="4"/>
        <v>4429.8489638400006</v>
      </c>
    </row>
    <row r="134" spans="1:5" ht="15" x14ac:dyDescent="0.25">
      <c r="A134" s="73"/>
      <c r="B134" s="30">
        <v>274.52776</v>
      </c>
      <c r="C134" s="74"/>
      <c r="D134" s="10" t="s">
        <v>177</v>
      </c>
      <c r="E134" s="30">
        <f t="shared" si="4"/>
        <v>260.74646644799998</v>
      </c>
    </row>
    <row r="135" spans="1:5" ht="15" x14ac:dyDescent="0.25">
      <c r="A135" s="73"/>
      <c r="B135" s="30">
        <v>3588.4871600000001</v>
      </c>
      <c r="C135" s="74"/>
      <c r="D135" s="10" t="s">
        <v>178</v>
      </c>
      <c r="E135" s="30">
        <f t="shared" si="4"/>
        <v>3408.3451045679999</v>
      </c>
    </row>
    <row r="136" spans="1:5" ht="15" x14ac:dyDescent="0.25">
      <c r="A136" s="9" t="s">
        <v>109</v>
      </c>
      <c r="B136" s="21">
        <f>38767.29+688.352+1.581</f>
        <v>39457.222999999998</v>
      </c>
      <c r="C136" s="74"/>
      <c r="D136" s="76"/>
      <c r="E136" s="21">
        <f t="shared" si="4"/>
        <v>37476.470405399996</v>
      </c>
    </row>
    <row r="137" spans="1:5" ht="15" x14ac:dyDescent="0.25">
      <c r="A137" s="73"/>
      <c r="B137" s="30">
        <v>1481.184</v>
      </c>
      <c r="C137" s="74"/>
      <c r="D137" s="10" t="s">
        <v>170</v>
      </c>
      <c r="E137" s="30">
        <f t="shared" ref="E137:E200" si="5">B137*$A$4</f>
        <v>1406.8285632</v>
      </c>
    </row>
    <row r="138" spans="1:5" ht="15" x14ac:dyDescent="0.25">
      <c r="A138" s="73"/>
      <c r="B138" s="30">
        <v>550.601</v>
      </c>
      <c r="C138" s="74"/>
      <c r="D138" s="10" t="s">
        <v>171</v>
      </c>
      <c r="E138" s="30">
        <f t="shared" si="5"/>
        <v>522.96082979999994</v>
      </c>
    </row>
    <row r="139" spans="1:5" ht="15" x14ac:dyDescent="0.25">
      <c r="A139" s="73"/>
      <c r="B139" s="30">
        <v>4707.558</v>
      </c>
      <c r="C139" s="74"/>
      <c r="D139" s="10" t="s">
        <v>173</v>
      </c>
      <c r="E139" s="30">
        <f t="shared" si="5"/>
        <v>4471.2385883999996</v>
      </c>
    </row>
    <row r="140" spans="1:5" ht="15" x14ac:dyDescent="0.25">
      <c r="A140" s="73"/>
      <c r="B140" s="30">
        <v>12.321</v>
      </c>
      <c r="C140" s="74"/>
      <c r="D140" s="10" t="s">
        <v>147</v>
      </c>
      <c r="E140" s="30">
        <f t="shared" si="5"/>
        <v>11.7024858</v>
      </c>
    </row>
    <row r="141" spans="1:5" ht="15" x14ac:dyDescent="0.25">
      <c r="A141" s="73"/>
      <c r="B141" s="30">
        <v>1327.2449999999999</v>
      </c>
      <c r="C141" s="74"/>
      <c r="D141" s="10" t="s">
        <v>161</v>
      </c>
      <c r="E141" s="30">
        <f t="shared" si="5"/>
        <v>1260.6173009999998</v>
      </c>
    </row>
    <row r="142" spans="1:5" ht="15" x14ac:dyDescent="0.25">
      <c r="A142" s="73"/>
      <c r="B142" s="30">
        <v>3876.998</v>
      </c>
      <c r="C142" s="74"/>
      <c r="D142" s="10" t="s">
        <v>172</v>
      </c>
      <c r="E142" s="30">
        <f t="shared" si="5"/>
        <v>3682.3727003999998</v>
      </c>
    </row>
    <row r="143" spans="1:5" ht="15" x14ac:dyDescent="0.25">
      <c r="A143" s="73"/>
      <c r="B143" s="30">
        <v>688.35199999999998</v>
      </c>
      <c r="C143" s="74"/>
      <c r="D143" s="10" t="s">
        <v>202</v>
      </c>
      <c r="E143" s="30">
        <f t="shared" si="5"/>
        <v>653.79672959999994</v>
      </c>
    </row>
    <row r="144" spans="1:5" ht="15" x14ac:dyDescent="0.25">
      <c r="A144" s="73"/>
      <c r="B144" s="30">
        <v>65.923000000000002</v>
      </c>
      <c r="C144" s="74"/>
      <c r="D144" s="10" t="s">
        <v>166</v>
      </c>
      <c r="E144" s="30">
        <f t="shared" si="5"/>
        <v>62.613665400000002</v>
      </c>
    </row>
    <row r="145" spans="1:5" ht="15" x14ac:dyDescent="0.25">
      <c r="A145" s="73"/>
      <c r="B145" s="30">
        <v>9441.2729999999992</v>
      </c>
      <c r="C145" s="74"/>
      <c r="D145" s="10" t="s">
        <v>160</v>
      </c>
      <c r="E145" s="30">
        <f t="shared" si="5"/>
        <v>8967.3210953999987</v>
      </c>
    </row>
    <row r="146" spans="1:5" ht="15" x14ac:dyDescent="0.25">
      <c r="A146" s="73"/>
      <c r="B146" s="30">
        <v>16026.865</v>
      </c>
      <c r="C146" s="74"/>
      <c r="D146" s="75" t="s">
        <v>177</v>
      </c>
      <c r="E146" s="30">
        <f t="shared" si="5"/>
        <v>15222.316376999999</v>
      </c>
    </row>
    <row r="147" spans="1:5" ht="15" x14ac:dyDescent="0.25">
      <c r="A147" s="73"/>
      <c r="B147" s="30">
        <v>1.581</v>
      </c>
      <c r="C147" s="74"/>
      <c r="D147" s="10" t="s">
        <v>200</v>
      </c>
      <c r="E147" s="30">
        <f t="shared" si="5"/>
        <v>1.5016338</v>
      </c>
    </row>
    <row r="148" spans="1:5" ht="15" x14ac:dyDescent="0.25">
      <c r="A148" s="73"/>
      <c r="B148" s="30">
        <v>1277.3219999999999</v>
      </c>
      <c r="C148" s="74"/>
      <c r="D148" s="10" t="s">
        <v>178</v>
      </c>
      <c r="E148" s="30">
        <f t="shared" si="5"/>
        <v>1213.2004355999998</v>
      </c>
    </row>
    <row r="149" spans="1:5" ht="15" x14ac:dyDescent="0.25">
      <c r="A149" s="9" t="s">
        <v>110</v>
      </c>
      <c r="B149" s="21">
        <f>90391+3462</f>
        <v>93853</v>
      </c>
      <c r="C149" s="74"/>
      <c r="D149" s="76"/>
      <c r="E149" s="21">
        <f t="shared" si="5"/>
        <v>89141.579400000002</v>
      </c>
    </row>
    <row r="150" spans="1:5" ht="15" x14ac:dyDescent="0.25">
      <c r="A150" s="73"/>
      <c r="B150" s="30">
        <v>10690</v>
      </c>
      <c r="C150" s="74"/>
      <c r="D150" s="10" t="s">
        <v>170</v>
      </c>
      <c r="E150" s="30">
        <f t="shared" si="5"/>
        <v>10153.361999999999</v>
      </c>
    </row>
    <row r="151" spans="1:5" ht="15" x14ac:dyDescent="0.25">
      <c r="A151" s="73"/>
      <c r="B151" s="30">
        <v>5835</v>
      </c>
      <c r="C151" s="74"/>
      <c r="D151" s="10" t="s">
        <v>171</v>
      </c>
      <c r="E151" s="30">
        <f t="shared" si="5"/>
        <v>5542.0829999999996</v>
      </c>
    </row>
    <row r="152" spans="1:5" ht="15" x14ac:dyDescent="0.25">
      <c r="A152" s="73"/>
      <c r="B152" s="30">
        <v>1219</v>
      </c>
      <c r="C152" s="74"/>
      <c r="D152" s="10" t="s">
        <v>173</v>
      </c>
      <c r="E152" s="30">
        <f t="shared" si="5"/>
        <v>1157.8062</v>
      </c>
    </row>
    <row r="153" spans="1:5" ht="15" x14ac:dyDescent="0.25">
      <c r="A153" s="73"/>
      <c r="B153" s="30">
        <v>83</v>
      </c>
      <c r="C153" s="74"/>
      <c r="D153" s="10" t="s">
        <v>147</v>
      </c>
      <c r="E153" s="30">
        <f t="shared" si="5"/>
        <v>78.833399999999997</v>
      </c>
    </row>
    <row r="154" spans="1:5" ht="15" x14ac:dyDescent="0.25">
      <c r="A154" s="73"/>
      <c r="B154" s="30">
        <v>304</v>
      </c>
      <c r="C154" s="74"/>
      <c r="D154" s="10" t="s">
        <v>191</v>
      </c>
      <c r="E154" s="30">
        <f t="shared" si="5"/>
        <v>288.73919999999998</v>
      </c>
    </row>
    <row r="155" spans="1:5" ht="15" x14ac:dyDescent="0.25">
      <c r="A155" s="73"/>
      <c r="B155" s="30">
        <v>3042</v>
      </c>
      <c r="C155" s="74"/>
      <c r="D155" s="10" t="s">
        <v>161</v>
      </c>
      <c r="E155" s="30">
        <f t="shared" si="5"/>
        <v>2889.2916</v>
      </c>
    </row>
    <row r="156" spans="1:5" ht="15" x14ac:dyDescent="0.25">
      <c r="A156" s="73"/>
      <c r="B156" s="30">
        <v>18876</v>
      </c>
      <c r="C156" s="74"/>
      <c r="D156" s="10" t="s">
        <v>172</v>
      </c>
      <c r="E156" s="30">
        <f t="shared" si="5"/>
        <v>17928.424800000001</v>
      </c>
    </row>
    <row r="157" spans="1:5" ht="15" x14ac:dyDescent="0.25">
      <c r="A157" s="73"/>
      <c r="B157" s="30">
        <v>3462</v>
      </c>
      <c r="C157" s="74"/>
      <c r="D157" s="10" t="s">
        <v>202</v>
      </c>
      <c r="E157" s="30">
        <f t="shared" si="5"/>
        <v>3288.2075999999997</v>
      </c>
    </row>
    <row r="158" spans="1:5" ht="15" x14ac:dyDescent="0.25">
      <c r="A158" s="73"/>
      <c r="B158" s="30">
        <v>3834</v>
      </c>
      <c r="C158" s="74"/>
      <c r="D158" s="10" t="s">
        <v>166</v>
      </c>
      <c r="E158" s="30">
        <f t="shared" si="5"/>
        <v>3641.5331999999999</v>
      </c>
    </row>
    <row r="159" spans="1:5" ht="15" x14ac:dyDescent="0.25">
      <c r="A159" s="73"/>
      <c r="B159" s="30">
        <v>24942</v>
      </c>
      <c r="C159" s="74"/>
      <c r="D159" s="75" t="s">
        <v>160</v>
      </c>
      <c r="E159" s="30">
        <f t="shared" si="5"/>
        <v>23689.911599999999</v>
      </c>
    </row>
    <row r="160" spans="1:5" ht="15" x14ac:dyDescent="0.25">
      <c r="A160" s="73"/>
      <c r="B160" s="30">
        <v>4621</v>
      </c>
      <c r="C160" s="74"/>
      <c r="D160" s="10" t="s">
        <v>177</v>
      </c>
      <c r="E160" s="30">
        <f t="shared" si="5"/>
        <v>4389.0258000000003</v>
      </c>
    </row>
    <row r="161" spans="1:5" ht="15" x14ac:dyDescent="0.25">
      <c r="A161" s="73"/>
      <c r="B161" s="30">
        <v>16945</v>
      </c>
      <c r="C161" s="74"/>
      <c r="D161" s="10" t="s">
        <v>178</v>
      </c>
      <c r="E161" s="30">
        <f t="shared" si="5"/>
        <v>16094.360999999999</v>
      </c>
    </row>
    <row r="162" spans="1:5" ht="15" x14ac:dyDescent="0.25">
      <c r="A162" s="9" t="s">
        <v>111</v>
      </c>
      <c r="B162" s="21">
        <f>1385718.77226+9321.84494</f>
        <v>1395040.6172</v>
      </c>
      <c r="C162" s="74"/>
      <c r="D162" s="76"/>
      <c r="E162" s="21">
        <f t="shared" si="5"/>
        <v>1325009.57821656</v>
      </c>
    </row>
    <row r="163" spans="1:5" ht="15" x14ac:dyDescent="0.25">
      <c r="A163" s="73"/>
      <c r="B163" s="30">
        <v>1471.24442</v>
      </c>
      <c r="C163" s="74"/>
      <c r="D163" s="10" t="s">
        <v>155</v>
      </c>
      <c r="E163" s="30">
        <f t="shared" si="5"/>
        <v>1397.387950116</v>
      </c>
    </row>
    <row r="164" spans="1:5" ht="15" x14ac:dyDescent="0.25">
      <c r="A164" s="73"/>
      <c r="B164" s="30">
        <v>25855.47741</v>
      </c>
      <c r="C164" s="74"/>
      <c r="D164" s="10" t="s">
        <v>171</v>
      </c>
      <c r="E164" s="30">
        <f t="shared" si="5"/>
        <v>24557.532444017997</v>
      </c>
    </row>
    <row r="165" spans="1:5" ht="15" x14ac:dyDescent="0.25">
      <c r="A165" s="73"/>
      <c r="B165" s="30">
        <v>165030.87789999999</v>
      </c>
      <c r="C165" s="74"/>
      <c r="D165" s="10" t="s">
        <v>173</v>
      </c>
      <c r="E165" s="30">
        <f t="shared" si="5"/>
        <v>156746.32782941998</v>
      </c>
    </row>
    <row r="166" spans="1:5" ht="15" x14ac:dyDescent="0.25">
      <c r="A166" s="73"/>
      <c r="B166" s="30">
        <v>564.21900000000005</v>
      </c>
      <c r="C166" s="74"/>
      <c r="D166" s="10" t="s">
        <v>191</v>
      </c>
      <c r="E166" s="30">
        <f t="shared" si="5"/>
        <v>535.89520620000008</v>
      </c>
    </row>
    <row r="167" spans="1:5" ht="15" x14ac:dyDescent="0.25">
      <c r="A167" s="73"/>
      <c r="B167" s="30">
        <v>6540.1542300000001</v>
      </c>
      <c r="C167" s="74"/>
      <c r="D167" s="10" t="s">
        <v>161</v>
      </c>
      <c r="E167" s="30">
        <f t="shared" si="5"/>
        <v>6211.8384876540003</v>
      </c>
    </row>
    <row r="168" spans="1:5" ht="15" x14ac:dyDescent="0.25">
      <c r="A168" s="73"/>
      <c r="B168" s="30">
        <v>2024.4872700000001</v>
      </c>
      <c r="C168" s="74"/>
      <c r="D168" s="10" t="s">
        <v>176</v>
      </c>
      <c r="E168" s="30">
        <f t="shared" si="5"/>
        <v>1922.858009046</v>
      </c>
    </row>
    <row r="169" spans="1:5" ht="15" x14ac:dyDescent="0.25">
      <c r="A169" s="73"/>
      <c r="B169" s="30">
        <v>153878.78197999901</v>
      </c>
      <c r="C169" s="74"/>
      <c r="D169" s="10" t="s">
        <v>172</v>
      </c>
      <c r="E169" s="30">
        <f t="shared" si="5"/>
        <v>146154.06712460305</v>
      </c>
    </row>
    <row r="170" spans="1:5" ht="15" x14ac:dyDescent="0.25">
      <c r="A170" s="73"/>
      <c r="B170" s="30">
        <v>9321.8449400000009</v>
      </c>
      <c r="C170" s="74"/>
      <c r="D170" s="10" t="s">
        <v>202</v>
      </c>
      <c r="E170" s="30">
        <f t="shared" si="5"/>
        <v>8853.8883240120012</v>
      </c>
    </row>
    <row r="171" spans="1:5" ht="15" x14ac:dyDescent="0.25">
      <c r="A171" s="73"/>
      <c r="B171" s="30">
        <v>1806.83492</v>
      </c>
      <c r="C171" s="74"/>
      <c r="D171" s="10" t="s">
        <v>166</v>
      </c>
      <c r="E171" s="30">
        <f t="shared" si="5"/>
        <v>1716.131807016</v>
      </c>
    </row>
    <row r="172" spans="1:5" ht="15" x14ac:dyDescent="0.25">
      <c r="A172" s="73"/>
      <c r="B172" s="30">
        <v>964183.34794999997</v>
      </c>
      <c r="C172" s="74"/>
      <c r="D172" s="75" t="s">
        <v>160</v>
      </c>
      <c r="E172" s="30">
        <f t="shared" si="5"/>
        <v>915781.34388290998</v>
      </c>
    </row>
    <row r="173" spans="1:5" ht="15" x14ac:dyDescent="0.25">
      <c r="A173" s="73"/>
      <c r="B173" s="30">
        <v>49679.719449999997</v>
      </c>
      <c r="C173" s="74"/>
      <c r="D173" s="10" t="s">
        <v>177</v>
      </c>
      <c r="E173" s="30">
        <f t="shared" si="5"/>
        <v>47185.797533609999</v>
      </c>
    </row>
    <row r="174" spans="1:5" ht="15" x14ac:dyDescent="0.25">
      <c r="A174" s="73"/>
      <c r="B174" s="30">
        <v>14683.62773</v>
      </c>
      <c r="C174" s="74"/>
      <c r="D174" s="10" t="s">
        <v>178</v>
      </c>
      <c r="E174" s="30">
        <f t="shared" si="5"/>
        <v>13946.509617954</v>
      </c>
    </row>
    <row r="175" spans="1:5" ht="15" x14ac:dyDescent="0.25">
      <c r="A175" s="9" t="s">
        <v>112</v>
      </c>
      <c r="B175" s="21">
        <v>5851</v>
      </c>
      <c r="C175" s="74"/>
      <c r="D175" s="76"/>
      <c r="E175" s="21">
        <f t="shared" si="5"/>
        <v>5557.2798000000003</v>
      </c>
    </row>
    <row r="176" spans="1:5" ht="15" x14ac:dyDescent="0.25">
      <c r="A176" s="73"/>
      <c r="B176" s="30">
        <v>1306</v>
      </c>
      <c r="C176" s="74"/>
      <c r="D176" s="10" t="s">
        <v>170</v>
      </c>
      <c r="E176" s="30">
        <f t="shared" si="5"/>
        <v>1240.4387999999999</v>
      </c>
    </row>
    <row r="177" spans="1:5" ht="15" x14ac:dyDescent="0.25">
      <c r="A177" s="73"/>
      <c r="B177" s="30">
        <v>531</v>
      </c>
      <c r="C177" s="74"/>
      <c r="D177" s="75" t="s">
        <v>171</v>
      </c>
      <c r="E177" s="30">
        <f t="shared" si="5"/>
        <v>504.34379999999999</v>
      </c>
    </row>
    <row r="178" spans="1:5" ht="15" x14ac:dyDescent="0.25">
      <c r="A178" s="73"/>
      <c r="B178" s="30">
        <v>3426</v>
      </c>
      <c r="C178" s="74"/>
      <c r="D178" s="10" t="s">
        <v>160</v>
      </c>
      <c r="E178" s="30">
        <f t="shared" si="5"/>
        <v>3254.0147999999999</v>
      </c>
    </row>
    <row r="179" spans="1:5" ht="15" x14ac:dyDescent="0.25">
      <c r="A179" s="73"/>
      <c r="B179" s="30">
        <v>166</v>
      </c>
      <c r="C179" s="74"/>
      <c r="D179" s="75" t="s">
        <v>177</v>
      </c>
      <c r="E179" s="30">
        <f t="shared" si="5"/>
        <v>157.66679999999999</v>
      </c>
    </row>
    <row r="180" spans="1:5" ht="15" x14ac:dyDescent="0.25">
      <c r="A180" s="73"/>
      <c r="B180" s="30">
        <v>422</v>
      </c>
      <c r="C180" s="74"/>
      <c r="D180" s="10" t="s">
        <v>178</v>
      </c>
      <c r="E180" s="30">
        <f t="shared" si="5"/>
        <v>400.81560000000002</v>
      </c>
    </row>
    <row r="181" spans="1:5" ht="15" x14ac:dyDescent="0.25">
      <c r="A181" s="9" t="s">
        <v>113</v>
      </c>
      <c r="B181" s="21">
        <v>3055</v>
      </c>
      <c r="C181" s="74"/>
      <c r="D181" s="76"/>
      <c r="E181" s="21">
        <f t="shared" si="5"/>
        <v>2901.6390000000001</v>
      </c>
    </row>
    <row r="182" spans="1:5" ht="15" x14ac:dyDescent="0.25">
      <c r="A182" s="73"/>
      <c r="B182" s="30">
        <v>3055</v>
      </c>
      <c r="C182" s="74"/>
      <c r="D182" s="10" t="s">
        <v>160</v>
      </c>
      <c r="E182" s="30">
        <f t="shared" si="5"/>
        <v>2901.6390000000001</v>
      </c>
    </row>
    <row r="183" spans="1:5" ht="15" x14ac:dyDescent="0.25">
      <c r="A183" s="25" t="s">
        <v>114</v>
      </c>
      <c r="B183" s="21">
        <v>4229</v>
      </c>
      <c r="C183" s="74"/>
      <c r="D183" s="10"/>
      <c r="E183" s="21">
        <f t="shared" si="5"/>
        <v>4016.7042000000001</v>
      </c>
    </row>
    <row r="184" spans="1:5" ht="15" x14ac:dyDescent="0.25">
      <c r="A184" s="73"/>
      <c r="B184" s="30">
        <v>2743</v>
      </c>
      <c r="C184" s="74"/>
      <c r="D184" s="10" t="s">
        <v>172</v>
      </c>
      <c r="E184" s="30">
        <f t="shared" si="5"/>
        <v>2605.3013999999998</v>
      </c>
    </row>
    <row r="185" spans="1:5" ht="15" x14ac:dyDescent="0.25">
      <c r="A185" s="73"/>
      <c r="B185" s="30">
        <v>1486</v>
      </c>
      <c r="C185" s="74"/>
      <c r="D185" s="10" t="s">
        <v>160</v>
      </c>
      <c r="E185" s="30">
        <f t="shared" si="5"/>
        <v>1411.4028000000001</v>
      </c>
    </row>
    <row r="186" spans="1:5" ht="15" x14ac:dyDescent="0.25">
      <c r="A186" s="9" t="s">
        <v>115</v>
      </c>
      <c r="B186" s="21">
        <f>1004292.70818+5010.29997</f>
        <v>1009303.00815</v>
      </c>
      <c r="C186" s="74"/>
      <c r="D186" s="76"/>
      <c r="E186" s="21">
        <f t="shared" si="5"/>
        <v>958635.99714086996</v>
      </c>
    </row>
    <row r="187" spans="1:5" ht="15" x14ac:dyDescent="0.25">
      <c r="A187" s="73"/>
      <c r="B187" s="30">
        <v>971.37400000000002</v>
      </c>
      <c r="C187" s="74"/>
      <c r="D187" s="10" t="s">
        <v>155</v>
      </c>
      <c r="E187" s="30">
        <f t="shared" si="5"/>
        <v>922.61102519999997</v>
      </c>
    </row>
    <row r="188" spans="1:5" ht="15" x14ac:dyDescent="0.25">
      <c r="A188" s="73"/>
      <c r="B188" s="30">
        <v>150158.25831</v>
      </c>
      <c r="C188" s="74"/>
      <c r="D188" s="10" t="s">
        <v>170</v>
      </c>
      <c r="E188" s="30">
        <f t="shared" si="5"/>
        <v>142620.31374283801</v>
      </c>
    </row>
    <row r="189" spans="1:5" ht="15" x14ac:dyDescent="0.25">
      <c r="A189" s="73"/>
      <c r="B189" s="30">
        <v>77578.234060000003</v>
      </c>
      <c r="C189" s="74"/>
      <c r="D189" s="10" t="s">
        <v>171</v>
      </c>
      <c r="E189" s="30">
        <f t="shared" si="5"/>
        <v>73683.806710188001</v>
      </c>
    </row>
    <row r="190" spans="1:5" ht="15" x14ac:dyDescent="0.25">
      <c r="A190" s="73"/>
      <c r="B190" s="30">
        <v>3200.8486499999999</v>
      </c>
      <c r="C190" s="74"/>
      <c r="D190" s="10" t="s">
        <v>173</v>
      </c>
      <c r="E190" s="30">
        <f t="shared" si="5"/>
        <v>3040.1660477699998</v>
      </c>
    </row>
    <row r="191" spans="1:5" ht="15" x14ac:dyDescent="0.25">
      <c r="A191" s="73"/>
      <c r="B191" s="30">
        <v>20483.447339999999</v>
      </c>
      <c r="C191" s="74"/>
      <c r="D191" s="10" t="s">
        <v>175</v>
      </c>
      <c r="E191" s="30">
        <f t="shared" si="5"/>
        <v>19455.178283531997</v>
      </c>
    </row>
    <row r="192" spans="1:5" ht="15" x14ac:dyDescent="0.25">
      <c r="A192" s="73"/>
      <c r="B192" s="30">
        <v>541.36500000000001</v>
      </c>
      <c r="C192" s="74"/>
      <c r="D192" s="10" t="s">
        <v>147</v>
      </c>
      <c r="E192" s="30">
        <f t="shared" si="5"/>
        <v>514.18847700000003</v>
      </c>
    </row>
    <row r="193" spans="1:5" ht="15" x14ac:dyDescent="0.25">
      <c r="A193" s="73"/>
      <c r="B193" s="30">
        <v>7351.85142</v>
      </c>
      <c r="C193" s="74"/>
      <c r="D193" s="10" t="s">
        <v>191</v>
      </c>
      <c r="E193" s="30">
        <f t="shared" si="5"/>
        <v>6982.7884787160001</v>
      </c>
    </row>
    <row r="194" spans="1:5" ht="15" x14ac:dyDescent="0.25">
      <c r="A194" s="73"/>
      <c r="B194" s="30">
        <v>54.954090000000001</v>
      </c>
      <c r="C194" s="74"/>
      <c r="D194" s="10" t="s">
        <v>163</v>
      </c>
      <c r="E194" s="30">
        <f t="shared" si="5"/>
        <v>52.195394682</v>
      </c>
    </row>
    <row r="195" spans="1:5" ht="15" x14ac:dyDescent="0.25">
      <c r="A195" s="73"/>
      <c r="B195" s="30">
        <v>21426.946520000001</v>
      </c>
      <c r="C195" s="74"/>
      <c r="D195" s="10" t="s">
        <v>161</v>
      </c>
      <c r="E195" s="30">
        <f t="shared" si="5"/>
        <v>20351.313804696001</v>
      </c>
    </row>
    <row r="196" spans="1:5" ht="15" x14ac:dyDescent="0.25">
      <c r="A196" s="73"/>
      <c r="B196" s="30">
        <v>5056.0636000000004</v>
      </c>
      <c r="C196" s="74"/>
      <c r="D196" s="10" t="s">
        <v>176</v>
      </c>
      <c r="E196" s="30">
        <f t="shared" si="5"/>
        <v>4802.2492072800005</v>
      </c>
    </row>
    <row r="197" spans="1:5" ht="15" x14ac:dyDescent="0.25">
      <c r="A197" s="73"/>
      <c r="B197" s="30">
        <v>44477.192340000001</v>
      </c>
      <c r="C197" s="74"/>
      <c r="D197" s="10" t="s">
        <v>172</v>
      </c>
      <c r="E197" s="30">
        <f t="shared" si="5"/>
        <v>42244.437284532003</v>
      </c>
    </row>
    <row r="198" spans="1:5" ht="15" x14ac:dyDescent="0.25">
      <c r="A198" s="73"/>
      <c r="B198" s="30">
        <v>5010.29997</v>
      </c>
      <c r="C198" s="74"/>
      <c r="D198" s="10" t="s">
        <v>202</v>
      </c>
      <c r="E198" s="30">
        <f t="shared" si="5"/>
        <v>4758.7829115060003</v>
      </c>
    </row>
    <row r="199" spans="1:5" ht="15" x14ac:dyDescent="0.25">
      <c r="A199" s="73"/>
      <c r="B199" s="30">
        <v>63687.62571</v>
      </c>
      <c r="C199" s="74"/>
      <c r="D199" s="10" t="s">
        <v>166</v>
      </c>
      <c r="E199" s="30">
        <f t="shared" si="5"/>
        <v>60490.506899357999</v>
      </c>
    </row>
    <row r="200" spans="1:5" ht="15" x14ac:dyDescent="0.25">
      <c r="A200" s="73"/>
      <c r="B200" s="30">
        <v>377849.35717999999</v>
      </c>
      <c r="C200" s="74"/>
      <c r="D200" s="75" t="s">
        <v>160</v>
      </c>
      <c r="E200" s="30">
        <f t="shared" si="5"/>
        <v>358881.31944956398</v>
      </c>
    </row>
    <row r="201" spans="1:5" ht="15" x14ac:dyDescent="0.25">
      <c r="A201" s="73"/>
      <c r="B201" s="30">
        <v>211462.1483</v>
      </c>
      <c r="C201" s="74"/>
      <c r="D201" s="10" t="s">
        <v>177</v>
      </c>
      <c r="E201" s="30">
        <f t="shared" ref="E201:E264" si="6">B201*$A$4</f>
        <v>200846.74845533998</v>
      </c>
    </row>
    <row r="202" spans="1:5" ht="15" x14ac:dyDescent="0.25">
      <c r="A202" s="73"/>
      <c r="B202" s="30">
        <v>19993.041659999999</v>
      </c>
      <c r="C202" s="74"/>
      <c r="D202" s="10" t="s">
        <v>178</v>
      </c>
      <c r="E202" s="30">
        <f t="shared" si="6"/>
        <v>18989.390968667998</v>
      </c>
    </row>
    <row r="203" spans="1:5" ht="15" x14ac:dyDescent="0.25">
      <c r="A203" s="9" t="s">
        <v>116</v>
      </c>
      <c r="B203" s="21">
        <f>850763.6177256+12138.71727</f>
        <v>862902.33499560005</v>
      </c>
      <c r="C203" s="74"/>
      <c r="D203" s="76"/>
      <c r="E203" s="21">
        <f t="shared" si="6"/>
        <v>819584.63777882094</v>
      </c>
    </row>
    <row r="204" spans="1:5" ht="15" x14ac:dyDescent="0.25">
      <c r="A204" s="73"/>
      <c r="B204" s="30">
        <v>192.2047</v>
      </c>
      <c r="C204" s="74"/>
      <c r="D204" s="10" t="s">
        <v>155</v>
      </c>
      <c r="E204" s="30">
        <f t="shared" si="6"/>
        <v>182.55602406</v>
      </c>
    </row>
    <row r="205" spans="1:5" ht="15" x14ac:dyDescent="0.25">
      <c r="A205" s="73"/>
      <c r="B205" s="30">
        <v>76163.271599999993</v>
      </c>
      <c r="C205" s="74"/>
      <c r="D205" s="10" t="s">
        <v>170</v>
      </c>
      <c r="E205" s="30">
        <f t="shared" si="6"/>
        <v>72339.875365679996</v>
      </c>
    </row>
    <row r="206" spans="1:5" ht="15" x14ac:dyDescent="0.25">
      <c r="A206" s="73"/>
      <c r="B206" s="30">
        <v>63128.114809999999</v>
      </c>
      <c r="C206" s="74"/>
      <c r="D206" s="10" t="s">
        <v>171</v>
      </c>
      <c r="E206" s="30">
        <f t="shared" si="6"/>
        <v>59959.083446537996</v>
      </c>
    </row>
    <row r="207" spans="1:5" ht="15" x14ac:dyDescent="0.25">
      <c r="A207" s="73"/>
      <c r="B207" s="30">
        <v>49153.876380000002</v>
      </c>
      <c r="C207" s="74"/>
      <c r="D207" s="10" t="s">
        <v>173</v>
      </c>
      <c r="E207" s="30">
        <f t="shared" si="6"/>
        <v>46686.351785724</v>
      </c>
    </row>
    <row r="208" spans="1:5" ht="15" x14ac:dyDescent="0.25">
      <c r="A208" s="73"/>
      <c r="B208" s="30">
        <v>322.20139999999998</v>
      </c>
      <c r="C208" s="74"/>
      <c r="D208" s="10" t="s">
        <v>175</v>
      </c>
      <c r="E208" s="30">
        <f t="shared" si="6"/>
        <v>306.02688971999999</v>
      </c>
    </row>
    <row r="209" spans="1:5" ht="15" x14ac:dyDescent="0.25">
      <c r="A209" s="73"/>
      <c r="B209" s="30">
        <v>5282.8395300000002</v>
      </c>
      <c r="C209" s="74"/>
      <c r="D209" s="10" t="s">
        <v>191</v>
      </c>
      <c r="E209" s="30">
        <f t="shared" si="6"/>
        <v>5017.6409855940001</v>
      </c>
    </row>
    <row r="210" spans="1:5" ht="15" x14ac:dyDescent="0.25">
      <c r="A210" s="73"/>
      <c r="B210" s="30">
        <v>2003.07141</v>
      </c>
      <c r="C210" s="74"/>
      <c r="D210" s="10" t="s">
        <v>163</v>
      </c>
      <c r="E210" s="30">
        <f t="shared" si="6"/>
        <v>1902.517225218</v>
      </c>
    </row>
    <row r="211" spans="1:5" ht="15" x14ac:dyDescent="0.25">
      <c r="A211" s="73"/>
      <c r="B211" s="30">
        <v>6.9833299999999996</v>
      </c>
      <c r="C211" s="74"/>
      <c r="D211" s="10" t="s">
        <v>161</v>
      </c>
      <c r="E211" s="30">
        <f t="shared" si="6"/>
        <v>6.6327668339999999</v>
      </c>
    </row>
    <row r="212" spans="1:5" ht="15" x14ac:dyDescent="0.25">
      <c r="A212" s="73"/>
      <c r="B212" s="30">
        <v>4442.2777400000004</v>
      </c>
      <c r="C212" s="74"/>
      <c r="D212" s="10" t="s">
        <v>176</v>
      </c>
      <c r="E212" s="30">
        <f t="shared" si="6"/>
        <v>4219.2753974520001</v>
      </c>
    </row>
    <row r="213" spans="1:5" ht="15" x14ac:dyDescent="0.25">
      <c r="A213" s="73"/>
      <c r="B213" s="30">
        <v>93735.627359000006</v>
      </c>
      <c r="C213" s="74"/>
      <c r="D213" s="10" t="s">
        <v>172</v>
      </c>
      <c r="E213" s="30">
        <f t="shared" si="6"/>
        <v>89030.098865578198</v>
      </c>
    </row>
    <row r="214" spans="1:5" ht="15" x14ac:dyDescent="0.25">
      <c r="A214" s="73"/>
      <c r="B214" s="30">
        <v>12138.717269999999</v>
      </c>
      <c r="C214" s="74"/>
      <c r="D214" s="10" t="s">
        <v>202</v>
      </c>
      <c r="E214" s="30">
        <f t="shared" si="6"/>
        <v>11529.353663045998</v>
      </c>
    </row>
    <row r="215" spans="1:5" ht="15" x14ac:dyDescent="0.25">
      <c r="A215" s="73"/>
      <c r="B215" s="30">
        <v>29832.183410000001</v>
      </c>
      <c r="C215" s="74"/>
      <c r="D215" s="75" t="s">
        <v>166</v>
      </c>
      <c r="E215" s="30">
        <f t="shared" si="6"/>
        <v>28334.607802818002</v>
      </c>
    </row>
    <row r="216" spans="1:5" ht="15" x14ac:dyDescent="0.25">
      <c r="A216" s="73"/>
      <c r="B216" s="30">
        <v>369575.47944000002</v>
      </c>
      <c r="C216" s="74"/>
      <c r="D216" s="10" t="s">
        <v>160</v>
      </c>
      <c r="E216" s="30">
        <f t="shared" si="6"/>
        <v>351022.79037211201</v>
      </c>
    </row>
    <row r="217" spans="1:5" ht="15" x14ac:dyDescent="0.25">
      <c r="A217" s="73"/>
      <c r="B217" s="30">
        <v>109443.71133000001</v>
      </c>
      <c r="C217" s="74"/>
      <c r="D217" s="10" t="s">
        <v>177</v>
      </c>
      <c r="E217" s="30">
        <f t="shared" si="6"/>
        <v>103949.637021234</v>
      </c>
    </row>
    <row r="218" spans="1:5" ht="15" x14ac:dyDescent="0.25">
      <c r="A218" s="73"/>
      <c r="B218" s="30">
        <v>47481.775286600001</v>
      </c>
      <c r="C218" s="74"/>
      <c r="D218" s="10" t="s">
        <v>178</v>
      </c>
      <c r="E218" s="30">
        <f t="shared" si="6"/>
        <v>45098.190167212677</v>
      </c>
    </row>
    <row r="219" spans="1:5" ht="15" x14ac:dyDescent="0.25">
      <c r="A219" s="9" t="s">
        <v>117</v>
      </c>
      <c r="B219" s="21">
        <f>137726+6028</f>
        <v>143754</v>
      </c>
      <c r="C219" s="74"/>
      <c r="D219" s="76"/>
      <c r="E219" s="21">
        <f t="shared" si="6"/>
        <v>136537.54920000001</v>
      </c>
    </row>
    <row r="220" spans="1:5" ht="15" x14ac:dyDescent="0.25">
      <c r="A220" s="73"/>
      <c r="B220" s="30">
        <v>706</v>
      </c>
      <c r="C220" s="74"/>
      <c r="D220" s="10" t="s">
        <v>155</v>
      </c>
      <c r="E220" s="30">
        <f t="shared" si="6"/>
        <v>670.55880000000002</v>
      </c>
    </row>
    <row r="221" spans="1:5" ht="15" x14ac:dyDescent="0.25">
      <c r="A221" s="73"/>
      <c r="B221" s="30">
        <v>3286</v>
      </c>
      <c r="C221" s="74"/>
      <c r="D221" s="10" t="s">
        <v>170</v>
      </c>
      <c r="E221" s="30">
        <f t="shared" si="6"/>
        <v>3121.0427999999997</v>
      </c>
    </row>
    <row r="222" spans="1:5" ht="15" x14ac:dyDescent="0.25">
      <c r="A222" s="73"/>
      <c r="B222" s="30">
        <v>26141</v>
      </c>
      <c r="C222" s="74"/>
      <c r="D222" s="10" t="s">
        <v>171</v>
      </c>
      <c r="E222" s="30">
        <f t="shared" si="6"/>
        <v>24828.721799999999</v>
      </c>
    </row>
    <row r="223" spans="1:5" ht="15" x14ac:dyDescent="0.25">
      <c r="A223" s="73"/>
      <c r="B223" s="30">
        <v>20804</v>
      </c>
      <c r="C223" s="74"/>
      <c r="D223" s="10" t="s">
        <v>173</v>
      </c>
      <c r="E223" s="30">
        <f t="shared" si="6"/>
        <v>19759.639199999998</v>
      </c>
    </row>
    <row r="224" spans="1:5" ht="15" x14ac:dyDescent="0.25">
      <c r="A224" s="73"/>
      <c r="B224" s="30">
        <v>815</v>
      </c>
      <c r="C224" s="74"/>
      <c r="D224" s="10" t="s">
        <v>147</v>
      </c>
      <c r="E224" s="30">
        <f t="shared" si="6"/>
        <v>774.08699999999999</v>
      </c>
    </row>
    <row r="225" spans="1:5" ht="15" x14ac:dyDescent="0.25">
      <c r="A225" s="73"/>
      <c r="B225" s="30">
        <v>410</v>
      </c>
      <c r="C225" s="74"/>
      <c r="D225" s="10" t="s">
        <v>191</v>
      </c>
      <c r="E225" s="30">
        <f t="shared" si="6"/>
        <v>389.41800000000001</v>
      </c>
    </row>
    <row r="226" spans="1:5" ht="15" x14ac:dyDescent="0.25">
      <c r="A226" s="73"/>
      <c r="B226" s="30">
        <v>1382</v>
      </c>
      <c r="C226" s="74"/>
      <c r="D226" s="10" t="s">
        <v>163</v>
      </c>
      <c r="E226" s="30">
        <f t="shared" si="6"/>
        <v>1312.6235999999999</v>
      </c>
    </row>
    <row r="227" spans="1:5" ht="15" x14ac:dyDescent="0.25">
      <c r="A227" s="73"/>
      <c r="B227" s="30">
        <v>633</v>
      </c>
      <c r="C227" s="74"/>
      <c r="D227" s="10" t="s">
        <v>176</v>
      </c>
      <c r="E227" s="30">
        <f t="shared" si="6"/>
        <v>601.22339999999997</v>
      </c>
    </row>
    <row r="228" spans="1:5" ht="15" x14ac:dyDescent="0.25">
      <c r="A228" s="73"/>
      <c r="B228" s="30">
        <v>10472</v>
      </c>
      <c r="C228" s="74"/>
      <c r="D228" s="75" t="s">
        <v>172</v>
      </c>
      <c r="E228" s="30">
        <f t="shared" si="6"/>
        <v>9946.3055999999997</v>
      </c>
    </row>
    <row r="229" spans="1:5" ht="15" x14ac:dyDescent="0.25">
      <c r="A229" s="73"/>
      <c r="B229" s="30">
        <v>6028</v>
      </c>
      <c r="C229" s="74"/>
      <c r="D229" s="10" t="s">
        <v>202</v>
      </c>
      <c r="E229" s="30">
        <f t="shared" si="6"/>
        <v>5725.3944000000001</v>
      </c>
    </row>
    <row r="230" spans="1:5" ht="15" x14ac:dyDescent="0.25">
      <c r="A230" s="73"/>
      <c r="B230" s="30">
        <v>575</v>
      </c>
      <c r="C230" s="74"/>
      <c r="D230" s="10" t="s">
        <v>166</v>
      </c>
      <c r="E230" s="30">
        <f t="shared" si="6"/>
        <v>546.13499999999999</v>
      </c>
    </row>
    <row r="231" spans="1:5" ht="15" x14ac:dyDescent="0.25">
      <c r="A231" s="73"/>
      <c r="B231" s="30">
        <v>51529</v>
      </c>
      <c r="C231" s="74"/>
      <c r="D231" s="10" t="s">
        <v>160</v>
      </c>
      <c r="E231" s="30">
        <f t="shared" si="6"/>
        <v>48942.244200000001</v>
      </c>
    </row>
    <row r="232" spans="1:5" ht="15" x14ac:dyDescent="0.25">
      <c r="A232" s="73"/>
      <c r="B232" s="30">
        <v>7284</v>
      </c>
      <c r="C232" s="74"/>
      <c r="D232" s="10" t="s">
        <v>177</v>
      </c>
      <c r="E232" s="30">
        <f t="shared" si="6"/>
        <v>6918.3432000000003</v>
      </c>
    </row>
    <row r="233" spans="1:5" ht="15" x14ac:dyDescent="0.25">
      <c r="A233" s="73"/>
      <c r="B233" s="30">
        <v>13689</v>
      </c>
      <c r="C233" s="74"/>
      <c r="D233" s="10" t="s">
        <v>178</v>
      </c>
      <c r="E233" s="30">
        <f t="shared" si="6"/>
        <v>13001.8122</v>
      </c>
    </row>
    <row r="234" spans="1:5" ht="15" x14ac:dyDescent="0.25">
      <c r="A234" s="9" t="s">
        <v>118</v>
      </c>
      <c r="B234" s="21">
        <f>372485.074437098+4474.66802</f>
        <v>376959.74245709798</v>
      </c>
      <c r="C234" s="74"/>
      <c r="D234" s="76"/>
      <c r="E234" s="21">
        <f t="shared" si="6"/>
        <v>358036.36338575167</v>
      </c>
    </row>
    <row r="235" spans="1:5" ht="15" x14ac:dyDescent="0.25">
      <c r="A235" s="73"/>
      <c r="B235" s="30">
        <v>73666.524439999994</v>
      </c>
      <c r="C235" s="74"/>
      <c r="D235" s="10" t="s">
        <v>170</v>
      </c>
      <c r="E235" s="30">
        <f t="shared" si="6"/>
        <v>69968.464913111995</v>
      </c>
    </row>
    <row r="236" spans="1:5" ht="15" x14ac:dyDescent="0.25">
      <c r="A236" s="73"/>
      <c r="B236" s="30">
        <v>65830.217399999994</v>
      </c>
      <c r="C236" s="74"/>
      <c r="D236" s="10" t="s">
        <v>171</v>
      </c>
      <c r="E236" s="30">
        <f t="shared" si="6"/>
        <v>62525.540486519996</v>
      </c>
    </row>
    <row r="237" spans="1:5" ht="15" x14ac:dyDescent="0.25">
      <c r="A237" s="73"/>
      <c r="B237" s="30">
        <v>2465.1888899999999</v>
      </c>
      <c r="C237" s="74"/>
      <c r="D237" s="10" t="s">
        <v>173</v>
      </c>
      <c r="E237" s="30">
        <f t="shared" si="6"/>
        <v>2341.4364077219998</v>
      </c>
    </row>
    <row r="238" spans="1:5" ht="15" x14ac:dyDescent="0.25">
      <c r="A238" s="73"/>
      <c r="B238" s="30">
        <v>-137.12535</v>
      </c>
      <c r="C238" s="74"/>
      <c r="D238" s="10" t="s">
        <v>147</v>
      </c>
      <c r="E238" s="30">
        <f t="shared" si="6"/>
        <v>-130.24165743</v>
      </c>
    </row>
    <row r="239" spans="1:5" ht="15" x14ac:dyDescent="0.25">
      <c r="A239" s="73"/>
      <c r="B239" s="30">
        <v>421.01481000000001</v>
      </c>
      <c r="C239" s="74"/>
      <c r="D239" s="10" t="s">
        <v>191</v>
      </c>
      <c r="E239" s="30">
        <f t="shared" si="6"/>
        <v>399.87986653799999</v>
      </c>
    </row>
    <row r="240" spans="1:5" ht="15" x14ac:dyDescent="0.25">
      <c r="A240" s="73"/>
      <c r="B240" s="30">
        <v>4851.4091399999998</v>
      </c>
      <c r="C240" s="74"/>
      <c r="D240" s="10" t="s">
        <v>163</v>
      </c>
      <c r="E240" s="30">
        <f t="shared" si="6"/>
        <v>4607.8684011719997</v>
      </c>
    </row>
    <row r="241" spans="1:5" ht="15" x14ac:dyDescent="0.25">
      <c r="A241" s="73"/>
      <c r="B241" s="30">
        <v>3231.7307500000002</v>
      </c>
      <c r="C241" s="74"/>
      <c r="D241" s="10" t="s">
        <v>161</v>
      </c>
      <c r="E241" s="30">
        <f t="shared" si="6"/>
        <v>3069.4978663500001</v>
      </c>
    </row>
    <row r="242" spans="1:5" ht="15" x14ac:dyDescent="0.25">
      <c r="A242" s="73"/>
      <c r="B242" s="30">
        <v>1460.1679799999999</v>
      </c>
      <c r="C242" s="74"/>
      <c r="D242" s="10" t="s">
        <v>176</v>
      </c>
      <c r="E242" s="30">
        <f t="shared" si="6"/>
        <v>1386.8675474039999</v>
      </c>
    </row>
    <row r="243" spans="1:5" ht="15" x14ac:dyDescent="0.25">
      <c r="A243" s="73"/>
      <c r="B243" s="30">
        <v>27345.574185999401</v>
      </c>
      <c r="C243" s="74"/>
      <c r="D243" s="10" t="s">
        <v>172</v>
      </c>
      <c r="E243" s="30">
        <f t="shared" si="6"/>
        <v>25972.82636186223</v>
      </c>
    </row>
    <row r="244" spans="1:5" ht="15" x14ac:dyDescent="0.25">
      <c r="A244" s="73"/>
      <c r="B244" s="30">
        <v>4474.6680200000001</v>
      </c>
      <c r="C244" s="74"/>
      <c r="D244" s="10" t="s">
        <v>202</v>
      </c>
      <c r="E244" s="30">
        <f t="shared" si="6"/>
        <v>4250.0396853960001</v>
      </c>
    </row>
    <row r="245" spans="1:5" ht="15" x14ac:dyDescent="0.25">
      <c r="A245" s="73"/>
      <c r="B245" s="30">
        <v>35451.591784800301</v>
      </c>
      <c r="C245" s="74"/>
      <c r="D245" s="10" t="s">
        <v>166</v>
      </c>
      <c r="E245" s="30">
        <f t="shared" si="6"/>
        <v>33671.921877203327</v>
      </c>
    </row>
    <row r="246" spans="1:5" ht="15" x14ac:dyDescent="0.25">
      <c r="A246" s="73"/>
      <c r="B246" s="30">
        <v>22430.470280000001</v>
      </c>
      <c r="C246" s="74"/>
      <c r="D246" s="75" t="s">
        <v>160</v>
      </c>
      <c r="E246" s="30">
        <f t="shared" si="6"/>
        <v>21304.460671944002</v>
      </c>
    </row>
    <row r="247" spans="1:5" ht="15" x14ac:dyDescent="0.25">
      <c r="A247" s="73"/>
      <c r="B247" s="30">
        <v>113201.97044</v>
      </c>
      <c r="C247" s="74"/>
      <c r="D247" s="10" t="s">
        <v>177</v>
      </c>
      <c r="E247" s="30">
        <f t="shared" si="6"/>
        <v>107519.23152391201</v>
      </c>
    </row>
    <row r="248" spans="1:5" ht="15" x14ac:dyDescent="0.25">
      <c r="A248" s="73"/>
      <c r="B248" s="30">
        <v>22266.339686298201</v>
      </c>
      <c r="C248" s="74"/>
      <c r="D248" s="10" t="s">
        <v>178</v>
      </c>
      <c r="E248" s="30">
        <f t="shared" si="6"/>
        <v>21148.569434046032</v>
      </c>
    </row>
    <row r="249" spans="1:5" ht="15" x14ac:dyDescent="0.25">
      <c r="A249" s="9" t="s">
        <v>119</v>
      </c>
      <c r="B249" s="21">
        <f>1995275+49330</f>
        <v>2044605</v>
      </c>
      <c r="C249" s="74"/>
      <c r="D249" s="76"/>
      <c r="E249" s="21">
        <f t="shared" si="6"/>
        <v>1941965.8289999999</v>
      </c>
    </row>
    <row r="250" spans="1:5" ht="15" x14ac:dyDescent="0.25">
      <c r="A250" s="73"/>
      <c r="B250" s="30">
        <v>1177</v>
      </c>
      <c r="C250" s="74"/>
      <c r="D250" s="10" t="s">
        <v>155</v>
      </c>
      <c r="E250" s="30">
        <f t="shared" si="6"/>
        <v>1117.9146000000001</v>
      </c>
    </row>
    <row r="251" spans="1:5" ht="15" x14ac:dyDescent="0.25">
      <c r="A251" s="73"/>
      <c r="B251" s="30">
        <v>88229</v>
      </c>
      <c r="C251" s="74"/>
      <c r="D251" s="10" t="s">
        <v>170</v>
      </c>
      <c r="E251" s="30">
        <f t="shared" si="6"/>
        <v>83799.904200000004</v>
      </c>
    </row>
    <row r="252" spans="1:5" ht="15" x14ac:dyDescent="0.25">
      <c r="A252" s="73"/>
      <c r="B252" s="30">
        <v>150707</v>
      </c>
      <c r="C252" s="74"/>
      <c r="D252" s="10" t="s">
        <v>171</v>
      </c>
      <c r="E252" s="30">
        <f t="shared" si="6"/>
        <v>143141.5086</v>
      </c>
    </row>
    <row r="253" spans="1:5" ht="15" x14ac:dyDescent="0.25">
      <c r="A253" s="73"/>
      <c r="B253" s="30">
        <v>72152</v>
      </c>
      <c r="C253" s="74"/>
      <c r="D253" s="10" t="s">
        <v>173</v>
      </c>
      <c r="E253" s="30">
        <f t="shared" si="6"/>
        <v>68529.969599999997</v>
      </c>
    </row>
    <row r="254" spans="1:5" ht="15" x14ac:dyDescent="0.25">
      <c r="A254" s="73"/>
      <c r="B254" s="30">
        <v>163</v>
      </c>
      <c r="C254" s="74"/>
      <c r="D254" s="10" t="s">
        <v>147</v>
      </c>
      <c r="E254" s="30">
        <f t="shared" si="6"/>
        <v>154.81739999999999</v>
      </c>
    </row>
    <row r="255" spans="1:5" ht="15" x14ac:dyDescent="0.25">
      <c r="A255" s="73"/>
      <c r="B255" s="30">
        <v>13418</v>
      </c>
      <c r="C255" s="74"/>
      <c r="D255" s="10" t="s">
        <v>191</v>
      </c>
      <c r="E255" s="30">
        <f t="shared" si="6"/>
        <v>12744.4164</v>
      </c>
    </row>
    <row r="256" spans="1:5" ht="15" x14ac:dyDescent="0.25">
      <c r="A256" s="73"/>
      <c r="B256" s="30">
        <v>2392</v>
      </c>
      <c r="C256" s="74"/>
      <c r="D256" s="10" t="s">
        <v>163</v>
      </c>
      <c r="E256" s="30">
        <f t="shared" si="6"/>
        <v>2271.9216000000001</v>
      </c>
    </row>
    <row r="257" spans="1:5" ht="15" x14ac:dyDescent="0.25">
      <c r="A257" s="73"/>
      <c r="B257" s="30">
        <v>12455</v>
      </c>
      <c r="C257" s="74"/>
      <c r="D257" s="10" t="s">
        <v>161</v>
      </c>
      <c r="E257" s="30">
        <f t="shared" si="6"/>
        <v>11829.759</v>
      </c>
    </row>
    <row r="258" spans="1:5" ht="15" x14ac:dyDescent="0.25">
      <c r="A258" s="73"/>
      <c r="B258" s="30">
        <v>9161</v>
      </c>
      <c r="C258" s="74"/>
      <c r="D258" s="10" t="s">
        <v>176</v>
      </c>
      <c r="E258" s="30">
        <f t="shared" si="6"/>
        <v>8701.1178</v>
      </c>
    </row>
    <row r="259" spans="1:5" ht="15" x14ac:dyDescent="0.25">
      <c r="A259" s="73"/>
      <c r="B259" s="30">
        <v>140484</v>
      </c>
      <c r="C259" s="74"/>
      <c r="D259" s="10" t="s">
        <v>172</v>
      </c>
      <c r="E259" s="30">
        <f t="shared" si="6"/>
        <v>133431.70319999999</v>
      </c>
    </row>
    <row r="260" spans="1:5" ht="15" x14ac:dyDescent="0.25">
      <c r="A260" s="73"/>
      <c r="B260" s="30">
        <v>49330</v>
      </c>
      <c r="C260" s="74"/>
      <c r="D260" s="10" t="s">
        <v>202</v>
      </c>
      <c r="E260" s="30">
        <f t="shared" si="6"/>
        <v>46853.633999999998</v>
      </c>
    </row>
    <row r="261" spans="1:5" ht="15" x14ac:dyDescent="0.25">
      <c r="A261" s="73"/>
      <c r="B261" s="30">
        <v>27960</v>
      </c>
      <c r="C261" s="74"/>
      <c r="D261" s="10" t="s">
        <v>166</v>
      </c>
      <c r="E261" s="30">
        <f t="shared" si="6"/>
        <v>26556.407999999999</v>
      </c>
    </row>
    <row r="262" spans="1:5" ht="15" x14ac:dyDescent="0.25">
      <c r="A262" s="73"/>
      <c r="B262" s="30">
        <v>1289794</v>
      </c>
      <c r="C262" s="74"/>
      <c r="D262" s="10" t="s">
        <v>160</v>
      </c>
      <c r="E262" s="30">
        <f t="shared" si="6"/>
        <v>1225046.3411999999</v>
      </c>
    </row>
    <row r="263" spans="1:5" ht="15" x14ac:dyDescent="0.25">
      <c r="A263" s="73"/>
      <c r="B263" s="30">
        <v>147369</v>
      </c>
      <c r="C263" s="74"/>
      <c r="D263" s="75" t="s">
        <v>177</v>
      </c>
      <c r="E263" s="30">
        <f t="shared" si="6"/>
        <v>139971.07620000001</v>
      </c>
    </row>
    <row r="264" spans="1:5" ht="15" x14ac:dyDescent="0.25">
      <c r="A264" s="73"/>
      <c r="B264" s="30">
        <v>39814</v>
      </c>
      <c r="C264" s="74"/>
      <c r="D264" s="10" t="s">
        <v>178</v>
      </c>
      <c r="E264" s="30">
        <f t="shared" si="6"/>
        <v>37815.337200000002</v>
      </c>
    </row>
    <row r="265" spans="1:5" ht="15" x14ac:dyDescent="0.25">
      <c r="A265" s="9" t="s">
        <v>158</v>
      </c>
      <c r="B265" s="21">
        <f>108036.88989+4519.59555</f>
        <v>112556.48544</v>
      </c>
      <c r="C265" s="74"/>
      <c r="D265" s="76"/>
      <c r="E265" s="21">
        <f t="shared" ref="E265:E328" si="7">B265*$A$4</f>
        <v>106906.14987091201</v>
      </c>
    </row>
    <row r="266" spans="1:5" ht="15" x14ac:dyDescent="0.25">
      <c r="A266" s="73"/>
      <c r="B266" s="30">
        <v>835.31258000000003</v>
      </c>
      <c r="C266" s="74"/>
      <c r="D266" s="10" t="s">
        <v>170</v>
      </c>
      <c r="E266" s="30">
        <f t="shared" si="7"/>
        <v>793.37988848400005</v>
      </c>
    </row>
    <row r="267" spans="1:5" ht="15" x14ac:dyDescent="0.25">
      <c r="A267" s="73"/>
      <c r="B267" s="30">
        <v>13729.65799</v>
      </c>
      <c r="C267" s="74"/>
      <c r="D267" s="10" t="s">
        <v>171</v>
      </c>
      <c r="E267" s="30">
        <f t="shared" si="7"/>
        <v>13040.429158901999</v>
      </c>
    </row>
    <row r="268" spans="1:5" ht="15" x14ac:dyDescent="0.25">
      <c r="A268" s="73"/>
      <c r="B268" s="30">
        <v>18342.22622</v>
      </c>
      <c r="C268" s="74"/>
      <c r="D268" s="10" t="s">
        <v>173</v>
      </c>
      <c r="E268" s="30">
        <f t="shared" si="7"/>
        <v>17421.446463756001</v>
      </c>
    </row>
    <row r="269" spans="1:5" ht="15" x14ac:dyDescent="0.25">
      <c r="A269" s="73"/>
      <c r="B269" s="30">
        <v>84.948589999999996</v>
      </c>
      <c r="C269" s="74"/>
      <c r="D269" s="10" t="s">
        <v>147</v>
      </c>
      <c r="E269" s="30">
        <f t="shared" si="7"/>
        <v>80.684170781999995</v>
      </c>
    </row>
    <row r="270" spans="1:5" ht="15" x14ac:dyDescent="0.25">
      <c r="A270" s="73"/>
      <c r="B270" s="30">
        <v>85.649240000000006</v>
      </c>
      <c r="C270" s="74"/>
      <c r="D270" s="10" t="s">
        <v>176</v>
      </c>
      <c r="E270" s="30">
        <f t="shared" si="7"/>
        <v>81.349648152</v>
      </c>
    </row>
    <row r="271" spans="1:5" ht="15" x14ac:dyDescent="0.25">
      <c r="A271" s="73"/>
      <c r="B271" s="30">
        <v>6075.8275700000004</v>
      </c>
      <c r="C271" s="74"/>
      <c r="D271" s="10" t="s">
        <v>172</v>
      </c>
      <c r="E271" s="30">
        <f t="shared" si="7"/>
        <v>5770.8210259860007</v>
      </c>
    </row>
    <row r="272" spans="1:5" ht="15" x14ac:dyDescent="0.25">
      <c r="A272" s="73"/>
      <c r="B272" s="30">
        <v>4519.59555</v>
      </c>
      <c r="C272" s="74"/>
      <c r="D272" s="10" t="s">
        <v>202</v>
      </c>
      <c r="E272" s="30">
        <f t="shared" si="7"/>
        <v>4292.7118533900002</v>
      </c>
    </row>
    <row r="273" spans="1:5" ht="15" x14ac:dyDescent="0.25">
      <c r="A273" s="73"/>
      <c r="B273" s="30">
        <v>457.54822999999999</v>
      </c>
      <c r="C273" s="74"/>
      <c r="D273" s="10" t="s">
        <v>166</v>
      </c>
      <c r="E273" s="30">
        <f t="shared" si="7"/>
        <v>434.57930885399998</v>
      </c>
    </row>
    <row r="274" spans="1:5" ht="15" x14ac:dyDescent="0.25">
      <c r="A274" s="73"/>
      <c r="B274" s="30">
        <v>52604.299299999999</v>
      </c>
      <c r="C274" s="74"/>
      <c r="D274" s="75" t="s">
        <v>160</v>
      </c>
      <c r="E274" s="30">
        <f t="shared" si="7"/>
        <v>49963.563475139999</v>
      </c>
    </row>
    <row r="275" spans="1:5" ht="15" x14ac:dyDescent="0.25">
      <c r="A275" s="73"/>
      <c r="B275" s="30">
        <v>6395.8973800000003</v>
      </c>
      <c r="C275" s="74"/>
      <c r="D275" s="10" t="s">
        <v>177</v>
      </c>
      <c r="E275" s="30">
        <f t="shared" si="7"/>
        <v>6074.8233315240004</v>
      </c>
    </row>
    <row r="276" spans="1:5" ht="15" x14ac:dyDescent="0.25">
      <c r="A276" s="73"/>
      <c r="B276" s="30">
        <v>9425.5227900000009</v>
      </c>
      <c r="C276" s="74"/>
      <c r="D276" s="10" t="s">
        <v>178</v>
      </c>
      <c r="E276" s="30">
        <f t="shared" si="7"/>
        <v>8952.3615459419998</v>
      </c>
    </row>
    <row r="277" spans="1:5" ht="15" x14ac:dyDescent="0.25">
      <c r="A277" s="9" t="s">
        <v>120</v>
      </c>
      <c r="B277" s="21">
        <f>61255.36198+2960.98269+441.30947</f>
        <v>64657.654139999999</v>
      </c>
      <c r="C277" s="74"/>
      <c r="D277" s="76"/>
      <c r="E277" s="21">
        <f t="shared" si="7"/>
        <v>61411.839902171996</v>
      </c>
    </row>
    <row r="278" spans="1:5" ht="15" x14ac:dyDescent="0.25">
      <c r="A278" s="73"/>
      <c r="B278" s="30">
        <v>337.64082000000002</v>
      </c>
      <c r="C278" s="74"/>
      <c r="D278" s="10" t="s">
        <v>155</v>
      </c>
      <c r="E278" s="30">
        <f t="shared" si="7"/>
        <v>320.69125083599999</v>
      </c>
    </row>
    <row r="279" spans="1:5" ht="15" x14ac:dyDescent="0.25">
      <c r="A279" s="73"/>
      <c r="B279" s="30">
        <v>4430.3745399999998</v>
      </c>
      <c r="C279" s="74"/>
      <c r="D279" s="10" t="s">
        <v>170</v>
      </c>
      <c r="E279" s="30">
        <f t="shared" si="7"/>
        <v>4207.9697380919997</v>
      </c>
    </row>
    <row r="280" spans="1:5" ht="15" x14ac:dyDescent="0.25">
      <c r="A280" s="73"/>
      <c r="B280" s="30">
        <v>9245.7228099999993</v>
      </c>
      <c r="C280" s="74"/>
      <c r="D280" s="10" t="s">
        <v>171</v>
      </c>
      <c r="E280" s="30">
        <f t="shared" si="7"/>
        <v>8781.5875249379988</v>
      </c>
    </row>
    <row r="281" spans="1:5" ht="15" x14ac:dyDescent="0.25">
      <c r="A281" s="73"/>
      <c r="B281" s="30">
        <v>5490.6710999999996</v>
      </c>
      <c r="C281" s="74"/>
      <c r="D281" s="10" t="s">
        <v>173</v>
      </c>
      <c r="E281" s="30">
        <f t="shared" si="7"/>
        <v>5215.0394107799993</v>
      </c>
    </row>
    <row r="282" spans="1:5" ht="15" x14ac:dyDescent="0.25">
      <c r="A282" s="73"/>
      <c r="B282" s="30">
        <v>1.66085999999996</v>
      </c>
      <c r="C282" s="74"/>
      <c r="D282" s="10" t="s">
        <v>147</v>
      </c>
      <c r="E282" s="30">
        <f t="shared" si="7"/>
        <v>1.577484827999962</v>
      </c>
    </row>
    <row r="283" spans="1:5" ht="15" x14ac:dyDescent="0.25">
      <c r="A283" s="73"/>
      <c r="B283" s="30">
        <v>5041.0569500000001</v>
      </c>
      <c r="C283" s="74"/>
      <c r="D283" s="10" t="s">
        <v>191</v>
      </c>
      <c r="E283" s="30">
        <f t="shared" si="7"/>
        <v>4787.9958911100002</v>
      </c>
    </row>
    <row r="284" spans="1:5" ht="15" x14ac:dyDescent="0.25">
      <c r="A284" s="73"/>
      <c r="B284" s="30">
        <v>104.54102</v>
      </c>
      <c r="C284" s="74"/>
      <c r="D284" s="10" t="s">
        <v>163</v>
      </c>
      <c r="E284" s="30">
        <f t="shared" si="7"/>
        <v>99.293060796000006</v>
      </c>
    </row>
    <row r="285" spans="1:5" ht="15" x14ac:dyDescent="0.25">
      <c r="A285" s="73"/>
      <c r="B285" s="30">
        <v>728.65611000000001</v>
      </c>
      <c r="C285" s="74"/>
      <c r="D285" s="10" t="s">
        <v>176</v>
      </c>
      <c r="E285" s="30">
        <f t="shared" si="7"/>
        <v>692.07757327800005</v>
      </c>
    </row>
    <row r="286" spans="1:5" ht="15" x14ac:dyDescent="0.25">
      <c r="A286" s="73"/>
      <c r="B286" s="30">
        <v>3413.3147199999999</v>
      </c>
      <c r="C286" s="74"/>
      <c r="D286" s="10" t="s">
        <v>172</v>
      </c>
      <c r="E286" s="30">
        <f t="shared" si="7"/>
        <v>3241.9663210559997</v>
      </c>
    </row>
    <row r="287" spans="1:5" ht="15" x14ac:dyDescent="0.25">
      <c r="A287" s="73"/>
      <c r="B287" s="30">
        <v>2960.9826899999998</v>
      </c>
      <c r="C287" s="74"/>
      <c r="D287" s="10" t="s">
        <v>202</v>
      </c>
      <c r="E287" s="30">
        <f t="shared" si="7"/>
        <v>2812.341358962</v>
      </c>
    </row>
    <row r="288" spans="1:5" ht="15" x14ac:dyDescent="0.25">
      <c r="A288" s="73"/>
      <c r="B288" s="30">
        <v>1549.1068700000001</v>
      </c>
      <c r="C288" s="74"/>
      <c r="D288" s="75" t="s">
        <v>166</v>
      </c>
      <c r="E288" s="30">
        <f t="shared" si="7"/>
        <v>1471.3417051260001</v>
      </c>
    </row>
    <row r="289" spans="1:5" ht="15" x14ac:dyDescent="0.25">
      <c r="A289" s="73"/>
      <c r="B289" s="30">
        <v>10776.87703</v>
      </c>
      <c r="C289" s="74"/>
      <c r="D289" s="10" t="s">
        <v>160</v>
      </c>
      <c r="E289" s="30">
        <f t="shared" si="7"/>
        <v>10235.877803093999</v>
      </c>
    </row>
    <row r="290" spans="1:5" ht="15" x14ac:dyDescent="0.25">
      <c r="A290" s="73"/>
      <c r="B290" s="30">
        <v>15560.140960000001</v>
      </c>
      <c r="C290" s="74"/>
      <c r="D290" s="10" t="s">
        <v>177</v>
      </c>
      <c r="E290" s="30">
        <f t="shared" si="7"/>
        <v>14779.021883808</v>
      </c>
    </row>
    <row r="291" spans="1:5" ht="15" x14ac:dyDescent="0.25">
      <c r="A291" s="73"/>
      <c r="B291" s="30">
        <v>441.30946999999998</v>
      </c>
      <c r="C291" s="74"/>
      <c r="D291" s="10" t="s">
        <v>200</v>
      </c>
      <c r="E291" s="30">
        <f t="shared" si="7"/>
        <v>419.15573460599995</v>
      </c>
    </row>
    <row r="292" spans="1:5" ht="15" x14ac:dyDescent="0.25">
      <c r="A292" s="73"/>
      <c r="B292" s="30">
        <v>4575.5981899999997</v>
      </c>
      <c r="C292" s="74"/>
      <c r="D292" s="10" t="s">
        <v>178</v>
      </c>
      <c r="E292" s="30">
        <f t="shared" si="7"/>
        <v>4345.9031608619998</v>
      </c>
    </row>
    <row r="293" spans="1:5" ht="15" x14ac:dyDescent="0.25">
      <c r="A293" s="9" t="s">
        <v>385</v>
      </c>
      <c r="B293" s="21">
        <f>102440+1057</f>
        <v>103497</v>
      </c>
      <c r="C293" s="74"/>
      <c r="D293" s="76"/>
      <c r="E293" s="21">
        <f t="shared" si="7"/>
        <v>98301.450599999996</v>
      </c>
    </row>
    <row r="294" spans="1:5" ht="15" x14ac:dyDescent="0.25">
      <c r="A294" s="73"/>
      <c r="B294" s="30">
        <v>19878</v>
      </c>
      <c r="C294" s="74"/>
      <c r="D294" s="10" t="s">
        <v>170</v>
      </c>
      <c r="E294" s="30">
        <f t="shared" si="7"/>
        <v>18880.124400000001</v>
      </c>
    </row>
    <row r="295" spans="1:5" ht="15" x14ac:dyDescent="0.25">
      <c r="A295" s="73"/>
      <c r="B295" s="30">
        <v>4053</v>
      </c>
      <c r="C295" s="74"/>
      <c r="D295" s="10" t="s">
        <v>171</v>
      </c>
      <c r="E295" s="30">
        <f t="shared" si="7"/>
        <v>3849.5394000000001</v>
      </c>
    </row>
    <row r="296" spans="1:5" ht="15" x14ac:dyDescent="0.25">
      <c r="A296" s="73"/>
      <c r="B296" s="30">
        <v>8775</v>
      </c>
      <c r="C296" s="74"/>
      <c r="D296" s="10" t="s">
        <v>173</v>
      </c>
      <c r="E296" s="30">
        <f t="shared" si="7"/>
        <v>8334.494999999999</v>
      </c>
    </row>
    <row r="297" spans="1:5" ht="15" x14ac:dyDescent="0.25">
      <c r="A297" s="73"/>
      <c r="B297" s="30">
        <v>1448</v>
      </c>
      <c r="C297" s="74"/>
      <c r="D297" s="10" t="s">
        <v>191</v>
      </c>
      <c r="E297" s="30">
        <f t="shared" si="7"/>
        <v>1375.3104000000001</v>
      </c>
    </row>
    <row r="298" spans="1:5" ht="15" x14ac:dyDescent="0.25">
      <c r="A298" s="73"/>
      <c r="B298" s="30">
        <v>119</v>
      </c>
      <c r="C298" s="74"/>
      <c r="D298" s="10" t="s">
        <v>176</v>
      </c>
      <c r="E298" s="30">
        <f t="shared" si="7"/>
        <v>113.0262</v>
      </c>
    </row>
    <row r="299" spans="1:5" ht="15" x14ac:dyDescent="0.25">
      <c r="B299" s="30">
        <v>6353</v>
      </c>
      <c r="C299" s="74"/>
      <c r="D299" s="75" t="s">
        <v>172</v>
      </c>
      <c r="E299" s="30">
        <f t="shared" si="7"/>
        <v>6034.0793999999996</v>
      </c>
    </row>
    <row r="300" spans="1:5" ht="15" x14ac:dyDescent="0.25">
      <c r="B300" s="30">
        <v>1057</v>
      </c>
      <c r="C300" s="74"/>
      <c r="D300" s="10" t="s">
        <v>202</v>
      </c>
      <c r="E300" s="30">
        <f t="shared" si="7"/>
        <v>1003.9386</v>
      </c>
    </row>
    <row r="301" spans="1:5" ht="15" x14ac:dyDescent="0.25">
      <c r="A301" s="73"/>
      <c r="B301" s="30">
        <v>13844</v>
      </c>
      <c r="C301" s="74"/>
      <c r="D301" s="10" t="s">
        <v>160</v>
      </c>
      <c r="E301" s="30">
        <f t="shared" si="7"/>
        <v>13149.031199999999</v>
      </c>
    </row>
    <row r="302" spans="1:5" ht="15" x14ac:dyDescent="0.25">
      <c r="A302" s="73"/>
      <c r="B302" s="30">
        <v>44272</v>
      </c>
      <c r="C302" s="74"/>
      <c r="D302" s="10" t="s">
        <v>177</v>
      </c>
      <c r="E302" s="30">
        <f t="shared" si="7"/>
        <v>42049.545599999998</v>
      </c>
    </row>
    <row r="303" spans="1:5" ht="15" x14ac:dyDescent="0.25">
      <c r="A303" s="73"/>
      <c r="B303" s="30">
        <v>3698</v>
      </c>
      <c r="C303" s="74"/>
      <c r="D303" s="10" t="s">
        <v>178</v>
      </c>
      <c r="E303" s="30">
        <f t="shared" si="7"/>
        <v>3512.3604</v>
      </c>
    </row>
    <row r="304" spans="1:5" ht="15" x14ac:dyDescent="0.25">
      <c r="A304" s="9" t="s">
        <v>179</v>
      </c>
      <c r="B304" s="21">
        <f>66394+2488</f>
        <v>68882</v>
      </c>
      <c r="C304" s="74"/>
      <c r="D304" s="76"/>
      <c r="E304" s="21">
        <f t="shared" si="7"/>
        <v>65424.123599999999</v>
      </c>
    </row>
    <row r="305" spans="1:5" ht="15" x14ac:dyDescent="0.25">
      <c r="A305" s="73"/>
      <c r="B305" s="30">
        <v>2973</v>
      </c>
      <c r="C305" s="74"/>
      <c r="D305" s="10" t="s">
        <v>170</v>
      </c>
      <c r="E305" s="30">
        <f t="shared" si="7"/>
        <v>2823.7554</v>
      </c>
    </row>
    <row r="306" spans="1:5" ht="15" x14ac:dyDescent="0.25">
      <c r="A306" s="73"/>
      <c r="B306" s="30">
        <v>2749</v>
      </c>
      <c r="C306" s="74"/>
      <c r="D306" s="10" t="s">
        <v>171</v>
      </c>
      <c r="E306" s="30">
        <f t="shared" si="7"/>
        <v>2611.0001999999999</v>
      </c>
    </row>
    <row r="307" spans="1:5" ht="15" x14ac:dyDescent="0.25">
      <c r="A307" s="73"/>
      <c r="B307" s="30">
        <v>15753</v>
      </c>
      <c r="C307" s="74"/>
      <c r="D307" s="10" t="s">
        <v>173</v>
      </c>
      <c r="E307" s="30">
        <f t="shared" si="7"/>
        <v>14962.1994</v>
      </c>
    </row>
    <row r="308" spans="1:5" ht="15" x14ac:dyDescent="0.25">
      <c r="A308" s="73"/>
      <c r="B308" s="30">
        <v>64</v>
      </c>
      <c r="C308" s="74"/>
      <c r="D308" s="10" t="s">
        <v>147</v>
      </c>
      <c r="E308" s="30">
        <f t="shared" si="7"/>
        <v>60.787199999999999</v>
      </c>
    </row>
    <row r="309" spans="1:5" ht="15" x14ac:dyDescent="0.25">
      <c r="A309" s="73"/>
      <c r="B309" s="30">
        <v>3454</v>
      </c>
      <c r="C309" s="74"/>
      <c r="D309" s="10" t="s">
        <v>176</v>
      </c>
      <c r="E309" s="30">
        <f t="shared" si="7"/>
        <v>3280.6091999999999</v>
      </c>
    </row>
    <row r="310" spans="1:5" ht="15" x14ac:dyDescent="0.25">
      <c r="A310" s="73"/>
      <c r="B310" s="30">
        <v>1357</v>
      </c>
      <c r="C310" s="74"/>
      <c r="D310" s="75" t="s">
        <v>172</v>
      </c>
      <c r="E310" s="30">
        <f t="shared" si="7"/>
        <v>1288.8786</v>
      </c>
    </row>
    <row r="311" spans="1:5" ht="15" x14ac:dyDescent="0.25">
      <c r="A311" s="73"/>
      <c r="B311" s="30">
        <v>2488</v>
      </c>
      <c r="C311" s="74"/>
      <c r="D311" s="10" t="s">
        <v>202</v>
      </c>
      <c r="E311" s="30">
        <f t="shared" si="7"/>
        <v>2363.1023999999998</v>
      </c>
    </row>
    <row r="312" spans="1:5" ht="15" x14ac:dyDescent="0.25">
      <c r="A312" s="73"/>
      <c r="B312" s="30">
        <v>15871</v>
      </c>
      <c r="C312" s="74"/>
      <c r="D312" s="10" t="s">
        <v>160</v>
      </c>
      <c r="E312" s="30">
        <f t="shared" si="7"/>
        <v>15074.275799999999</v>
      </c>
    </row>
    <row r="313" spans="1:5" ht="15" x14ac:dyDescent="0.25">
      <c r="A313" s="73"/>
      <c r="B313" s="30">
        <v>20186</v>
      </c>
      <c r="C313" s="74"/>
      <c r="D313" s="10" t="s">
        <v>177</v>
      </c>
      <c r="E313" s="30">
        <f t="shared" si="7"/>
        <v>19172.662799999998</v>
      </c>
    </row>
    <row r="314" spans="1:5" ht="15" x14ac:dyDescent="0.25">
      <c r="A314" s="73"/>
      <c r="B314" s="30">
        <v>3987</v>
      </c>
      <c r="C314" s="74"/>
      <c r="D314" s="75" t="s">
        <v>178</v>
      </c>
      <c r="E314" s="30">
        <f t="shared" si="7"/>
        <v>3786.8525999999997</v>
      </c>
    </row>
    <row r="315" spans="1:5" ht="15" x14ac:dyDescent="0.25">
      <c r="A315" s="9" t="s">
        <v>122</v>
      </c>
      <c r="B315" s="21">
        <v>5740</v>
      </c>
      <c r="C315" s="74"/>
      <c r="D315" s="76"/>
      <c r="E315" s="21">
        <f t="shared" si="7"/>
        <v>5451.8519999999999</v>
      </c>
    </row>
    <row r="316" spans="1:5" ht="15" x14ac:dyDescent="0.25">
      <c r="A316" s="73"/>
      <c r="B316" s="30">
        <v>5234</v>
      </c>
      <c r="C316" s="74"/>
      <c r="D316" s="10" t="s">
        <v>160</v>
      </c>
      <c r="E316" s="30">
        <f t="shared" si="7"/>
        <v>4971.2532000000001</v>
      </c>
    </row>
    <row r="317" spans="1:5" ht="15" x14ac:dyDescent="0.25">
      <c r="A317" s="73"/>
      <c r="B317" s="30">
        <v>38</v>
      </c>
      <c r="C317" s="74"/>
      <c r="D317" s="10" t="s">
        <v>177</v>
      </c>
      <c r="E317" s="30">
        <f t="shared" si="7"/>
        <v>36.092399999999998</v>
      </c>
    </row>
    <row r="318" spans="1:5" ht="15" x14ac:dyDescent="0.25">
      <c r="A318" s="73"/>
      <c r="B318" s="30">
        <v>468</v>
      </c>
      <c r="C318" s="74"/>
      <c r="D318" s="10" t="s">
        <v>178</v>
      </c>
      <c r="E318" s="30">
        <f t="shared" si="7"/>
        <v>444.50639999999999</v>
      </c>
    </row>
    <row r="319" spans="1:5" ht="15" x14ac:dyDescent="0.25">
      <c r="A319" s="9" t="s">
        <v>123</v>
      </c>
      <c r="B319" s="21">
        <f>909689.9201+67059.58741</f>
        <v>976749.50751000002</v>
      </c>
      <c r="C319" s="74"/>
      <c r="D319" s="76"/>
      <c r="E319" s="21">
        <f t="shared" si="7"/>
        <v>927716.68223299796</v>
      </c>
    </row>
    <row r="320" spans="1:5" ht="15" x14ac:dyDescent="0.25">
      <c r="A320" s="73"/>
      <c r="B320" s="30">
        <v>1092.9659300000001</v>
      </c>
      <c r="C320" s="74"/>
      <c r="D320" s="10" t="s">
        <v>155</v>
      </c>
      <c r="E320" s="30">
        <f t="shared" si="7"/>
        <v>1038.0990403140001</v>
      </c>
    </row>
    <row r="321" spans="1:5" ht="15" x14ac:dyDescent="0.25">
      <c r="A321" s="73"/>
      <c r="B321" s="30">
        <v>4740.46101</v>
      </c>
      <c r="C321" s="74"/>
      <c r="D321" s="10" t="s">
        <v>170</v>
      </c>
      <c r="E321" s="30">
        <f t="shared" si="7"/>
        <v>4502.4898672979998</v>
      </c>
    </row>
    <row r="322" spans="1:5" ht="15" x14ac:dyDescent="0.25">
      <c r="A322" s="73"/>
      <c r="B322" s="30">
        <v>126547.02761999999</v>
      </c>
      <c r="C322" s="74"/>
      <c r="D322" s="10" t="s">
        <v>171</v>
      </c>
      <c r="E322" s="30">
        <f t="shared" si="7"/>
        <v>120194.36683347599</v>
      </c>
    </row>
    <row r="323" spans="1:5" ht="15" x14ac:dyDescent="0.25">
      <c r="A323" s="73"/>
      <c r="B323" s="30">
        <v>106066.95762</v>
      </c>
      <c r="C323" s="74"/>
      <c r="D323" s="10" t="s">
        <v>173</v>
      </c>
      <c r="E323" s="30">
        <f t="shared" si="7"/>
        <v>100742.39634747599</v>
      </c>
    </row>
    <row r="324" spans="1:5" ht="15" x14ac:dyDescent="0.25">
      <c r="A324" s="73"/>
      <c r="B324" s="30">
        <v>216.53923</v>
      </c>
      <c r="C324" s="74"/>
      <c r="D324" s="10" t="s">
        <v>191</v>
      </c>
      <c r="E324" s="30">
        <f t="shared" si="7"/>
        <v>205.66896065399999</v>
      </c>
    </row>
    <row r="325" spans="1:5" ht="15" x14ac:dyDescent="0.25">
      <c r="A325" s="73"/>
      <c r="B325" s="30">
        <v>9815.5019799999991</v>
      </c>
      <c r="C325" s="74"/>
      <c r="D325" s="10" t="s">
        <v>163</v>
      </c>
      <c r="E325" s="30">
        <f t="shared" si="7"/>
        <v>9322.7637806039984</v>
      </c>
    </row>
    <row r="326" spans="1:5" ht="15" x14ac:dyDescent="0.25">
      <c r="A326" s="73"/>
      <c r="B326" s="30">
        <v>27277.431229999998</v>
      </c>
      <c r="C326" s="74"/>
      <c r="D326" s="10" t="s">
        <v>161</v>
      </c>
      <c r="E326" s="30">
        <f t="shared" si="7"/>
        <v>25908.104182253999</v>
      </c>
    </row>
    <row r="327" spans="1:5" ht="15" x14ac:dyDescent="0.25">
      <c r="A327" s="73"/>
      <c r="B327" s="30">
        <v>33711.44283</v>
      </c>
      <c r="C327" s="74"/>
      <c r="D327" s="10" t="s">
        <v>176</v>
      </c>
      <c r="E327" s="30">
        <f t="shared" si="7"/>
        <v>32019.128399933998</v>
      </c>
    </row>
    <row r="328" spans="1:5" ht="15" x14ac:dyDescent="0.25">
      <c r="A328" s="73"/>
      <c r="B328" s="30">
        <v>35254.435140000001</v>
      </c>
      <c r="C328" s="74"/>
      <c r="D328" s="10" t="s">
        <v>172</v>
      </c>
      <c r="E328" s="30">
        <f t="shared" si="7"/>
        <v>33484.662495971999</v>
      </c>
    </row>
    <row r="329" spans="1:5" ht="15" x14ac:dyDescent="0.25">
      <c r="A329" s="73"/>
      <c r="B329" s="30">
        <v>67059.587409999993</v>
      </c>
      <c r="C329" s="74"/>
      <c r="D329" s="10" t="s">
        <v>202</v>
      </c>
      <c r="E329" s="30">
        <f t="shared" ref="E329:E392" si="8">B329*$A$4</f>
        <v>63693.196122017995</v>
      </c>
    </row>
    <row r="330" spans="1:5" ht="15" x14ac:dyDescent="0.25">
      <c r="A330" s="73"/>
      <c r="B330" s="30">
        <v>1842.35555</v>
      </c>
      <c r="C330" s="74"/>
      <c r="D330" s="75" t="s">
        <v>166</v>
      </c>
      <c r="E330" s="30">
        <f t="shared" si="8"/>
        <v>1749.8693013899999</v>
      </c>
    </row>
    <row r="331" spans="1:5" ht="15" x14ac:dyDescent="0.25">
      <c r="A331" s="73"/>
      <c r="B331" s="30">
        <v>526585.06701999996</v>
      </c>
      <c r="C331" s="74"/>
      <c r="D331" s="10" t="s">
        <v>160</v>
      </c>
      <c r="E331" s="30">
        <f t="shared" si="8"/>
        <v>500150.49665559595</v>
      </c>
    </row>
    <row r="332" spans="1:5" ht="15" x14ac:dyDescent="0.25">
      <c r="A332" s="73"/>
      <c r="B332" s="30">
        <v>11796.66289</v>
      </c>
      <c r="C332" s="74"/>
      <c r="D332" s="10" t="s">
        <v>177</v>
      </c>
      <c r="E332" s="30">
        <f t="shared" si="8"/>
        <v>11204.470412921999</v>
      </c>
    </row>
    <row r="333" spans="1:5" ht="15" x14ac:dyDescent="0.25">
      <c r="A333" s="73"/>
      <c r="B333" s="30">
        <v>24743.072049999999</v>
      </c>
      <c r="C333" s="74"/>
      <c r="D333" s="10" t="s">
        <v>178</v>
      </c>
      <c r="E333" s="30">
        <f t="shared" si="8"/>
        <v>23500.969833089999</v>
      </c>
    </row>
    <row r="334" spans="1:5" ht="15" x14ac:dyDescent="0.25">
      <c r="A334" s="9" t="s">
        <v>83</v>
      </c>
      <c r="B334" s="21">
        <v>773940.02191999997</v>
      </c>
      <c r="C334" s="74"/>
      <c r="D334" s="76"/>
      <c r="E334" s="21">
        <f t="shared" si="8"/>
        <v>735088.23281961598</v>
      </c>
    </row>
    <row r="335" spans="1:5" ht="15" x14ac:dyDescent="0.25">
      <c r="A335" s="73"/>
      <c r="B335" s="30">
        <v>29445.456180000001</v>
      </c>
      <c r="C335" s="74"/>
      <c r="D335" s="10" t="s">
        <v>170</v>
      </c>
      <c r="E335" s="30">
        <f t="shared" si="8"/>
        <v>27967.294279763999</v>
      </c>
    </row>
    <row r="336" spans="1:5" ht="15" x14ac:dyDescent="0.25">
      <c r="A336" s="73"/>
      <c r="B336" s="30">
        <v>403236.60979999998</v>
      </c>
      <c r="C336" s="74"/>
      <c r="D336" s="10" t="s">
        <v>171</v>
      </c>
      <c r="E336" s="30">
        <f t="shared" si="8"/>
        <v>382994.13198804</v>
      </c>
    </row>
    <row r="337" spans="1:5" ht="15" x14ac:dyDescent="0.25">
      <c r="A337" s="73"/>
      <c r="B337" s="30">
        <v>7121.2787600000001</v>
      </c>
      <c r="C337" s="74"/>
      <c r="D337" s="10" t="s">
        <v>147</v>
      </c>
      <c r="E337" s="30">
        <f t="shared" si="8"/>
        <v>6763.7905662479998</v>
      </c>
    </row>
    <row r="338" spans="1:5" ht="15" x14ac:dyDescent="0.25">
      <c r="A338" s="73"/>
      <c r="B338" s="30">
        <v>40694.691489999997</v>
      </c>
      <c r="C338" s="74"/>
      <c r="D338" s="10" t="s">
        <v>163</v>
      </c>
      <c r="E338" s="30">
        <f t="shared" si="8"/>
        <v>38651.817977201994</v>
      </c>
    </row>
    <row r="339" spans="1:5" ht="15" x14ac:dyDescent="0.25">
      <c r="A339" s="73"/>
      <c r="B339" s="30">
        <v>4193.8698100000001</v>
      </c>
      <c r="C339" s="74"/>
      <c r="D339" s="10" t="s">
        <v>161</v>
      </c>
      <c r="E339" s="30">
        <f t="shared" si="8"/>
        <v>3983.3375455380001</v>
      </c>
    </row>
    <row r="340" spans="1:5" ht="15" x14ac:dyDescent="0.25">
      <c r="A340" s="73"/>
      <c r="B340" s="30">
        <v>25736.470170000001</v>
      </c>
      <c r="C340" s="74"/>
      <c r="D340" s="10" t="s">
        <v>176</v>
      </c>
      <c r="E340" s="30">
        <f t="shared" si="8"/>
        <v>24444.499367466</v>
      </c>
    </row>
    <row r="341" spans="1:5" ht="15" x14ac:dyDescent="0.25">
      <c r="A341" s="73"/>
      <c r="B341" s="30">
        <v>35285.149669999999</v>
      </c>
      <c r="C341" s="74"/>
      <c r="D341" s="75" t="s">
        <v>172</v>
      </c>
      <c r="E341" s="30">
        <f t="shared" si="8"/>
        <v>33513.835156565998</v>
      </c>
    </row>
    <row r="342" spans="1:5" ht="15" x14ac:dyDescent="0.25">
      <c r="A342" s="73"/>
      <c r="B342" s="30">
        <v>82.244690000000006</v>
      </c>
      <c r="C342" s="74"/>
      <c r="D342" s="10" t="s">
        <v>166</v>
      </c>
      <c r="E342" s="30">
        <f t="shared" si="8"/>
        <v>78.11600656200001</v>
      </c>
    </row>
    <row r="343" spans="1:5" ht="15" x14ac:dyDescent="0.25">
      <c r="A343" s="73"/>
      <c r="B343" s="30">
        <v>118009.73843</v>
      </c>
      <c r="C343" s="74"/>
      <c r="D343" s="10" t="s">
        <v>160</v>
      </c>
      <c r="E343" s="30">
        <f t="shared" si="8"/>
        <v>112085.649560814</v>
      </c>
    </row>
    <row r="344" spans="1:5" ht="15" x14ac:dyDescent="0.25">
      <c r="A344" s="73"/>
      <c r="B344" s="30">
        <v>20930.8783</v>
      </c>
      <c r="C344" s="74"/>
      <c r="D344" s="10" t="s">
        <v>177</v>
      </c>
      <c r="E344" s="30">
        <f t="shared" si="8"/>
        <v>19880.148209340001</v>
      </c>
    </row>
    <row r="345" spans="1:5" ht="15" x14ac:dyDescent="0.25">
      <c r="A345" s="73"/>
      <c r="B345" s="30">
        <v>89203.634619999997</v>
      </c>
      <c r="C345" s="74"/>
      <c r="D345" s="10" t="s">
        <v>178</v>
      </c>
      <c r="E345" s="30">
        <f t="shared" si="8"/>
        <v>84725.612162075995</v>
      </c>
    </row>
    <row r="346" spans="1:5" ht="15" x14ac:dyDescent="0.25">
      <c r="A346" s="9" t="s">
        <v>124</v>
      </c>
      <c r="B346" s="21">
        <f>69641+196452+5491</f>
        <v>271584</v>
      </c>
      <c r="C346" s="74"/>
      <c r="D346" s="76"/>
      <c r="E346" s="21">
        <f t="shared" si="8"/>
        <v>257950.48319999999</v>
      </c>
    </row>
    <row r="347" spans="1:5" ht="15" x14ac:dyDescent="0.25">
      <c r="A347" s="73"/>
      <c r="B347" s="30">
        <v>158</v>
      </c>
      <c r="C347" s="74"/>
      <c r="D347" s="10" t="s">
        <v>155</v>
      </c>
      <c r="E347" s="30">
        <f t="shared" si="8"/>
        <v>150.0684</v>
      </c>
    </row>
    <row r="348" spans="1:5" ht="15" x14ac:dyDescent="0.25">
      <c r="A348" s="73"/>
      <c r="B348" s="30">
        <v>1486</v>
      </c>
      <c r="C348" s="74"/>
      <c r="D348" s="10" t="s">
        <v>170</v>
      </c>
      <c r="E348" s="30">
        <f t="shared" si="8"/>
        <v>1411.4028000000001</v>
      </c>
    </row>
    <row r="349" spans="1:5" ht="15" x14ac:dyDescent="0.25">
      <c r="A349" s="73"/>
      <c r="B349" s="30">
        <v>11797</v>
      </c>
      <c r="C349" s="74"/>
      <c r="D349" s="10" t="s">
        <v>171</v>
      </c>
      <c r="E349" s="30">
        <f t="shared" si="8"/>
        <v>11204.7906</v>
      </c>
    </row>
    <row r="350" spans="1:5" ht="15" x14ac:dyDescent="0.25">
      <c r="A350" s="73"/>
      <c r="B350" s="30">
        <v>10083</v>
      </c>
      <c r="C350" s="74"/>
      <c r="D350" s="10" t="s">
        <v>173</v>
      </c>
      <c r="E350" s="30">
        <f t="shared" si="8"/>
        <v>9576.8333999999995</v>
      </c>
    </row>
    <row r="351" spans="1:5" ht="15" x14ac:dyDescent="0.25">
      <c r="A351" s="73"/>
      <c r="B351" s="30">
        <v>693</v>
      </c>
      <c r="C351" s="74"/>
      <c r="D351" s="10" t="s">
        <v>191</v>
      </c>
      <c r="E351" s="30">
        <f t="shared" si="8"/>
        <v>658.21140000000003</v>
      </c>
    </row>
    <row r="352" spans="1:5" ht="15" x14ac:dyDescent="0.25">
      <c r="A352" s="73"/>
      <c r="B352" s="30">
        <v>1025</v>
      </c>
      <c r="C352" s="74"/>
      <c r="D352" s="10" t="s">
        <v>163</v>
      </c>
      <c r="E352" s="30">
        <f t="shared" si="8"/>
        <v>973.54499999999996</v>
      </c>
    </row>
    <row r="353" spans="1:5" ht="15" x14ac:dyDescent="0.25">
      <c r="A353" s="73"/>
      <c r="B353" s="30">
        <v>189</v>
      </c>
      <c r="C353" s="74"/>
      <c r="D353" s="10" t="s">
        <v>176</v>
      </c>
      <c r="E353" s="30">
        <f t="shared" si="8"/>
        <v>179.51220000000001</v>
      </c>
    </row>
    <row r="354" spans="1:5" ht="15" x14ac:dyDescent="0.25">
      <c r="A354" s="73"/>
      <c r="B354" s="30">
        <v>741</v>
      </c>
      <c r="C354" s="74"/>
      <c r="D354" s="75" t="s">
        <v>172</v>
      </c>
      <c r="E354" s="30">
        <f t="shared" si="8"/>
        <v>703.80179999999996</v>
      </c>
    </row>
    <row r="355" spans="1:5" ht="15" x14ac:dyDescent="0.25">
      <c r="A355" s="73"/>
      <c r="B355" s="30">
        <v>5491</v>
      </c>
      <c r="C355" s="74"/>
      <c r="D355" s="10" t="s">
        <v>202</v>
      </c>
      <c r="E355" s="30">
        <f t="shared" si="8"/>
        <v>5215.3517999999995</v>
      </c>
    </row>
    <row r="356" spans="1:5" ht="15" x14ac:dyDescent="0.25">
      <c r="A356" s="73"/>
      <c r="B356" s="30">
        <v>316</v>
      </c>
      <c r="C356" s="74"/>
      <c r="D356" s="10" t="s">
        <v>166</v>
      </c>
      <c r="E356" s="30">
        <f t="shared" si="8"/>
        <v>300.13679999999999</v>
      </c>
    </row>
    <row r="357" spans="1:5" ht="15" x14ac:dyDescent="0.25">
      <c r="A357" s="73"/>
      <c r="B357" s="30">
        <v>35428</v>
      </c>
      <c r="C357" s="74"/>
      <c r="D357" s="10" t="s">
        <v>160</v>
      </c>
      <c r="E357" s="30">
        <f t="shared" si="8"/>
        <v>33649.5144</v>
      </c>
    </row>
    <row r="358" spans="1:5" ht="15" x14ac:dyDescent="0.25">
      <c r="A358" s="73"/>
      <c r="B358" s="30">
        <v>1264</v>
      </c>
      <c r="C358" s="74"/>
      <c r="D358" s="10" t="s">
        <v>177</v>
      </c>
      <c r="E358" s="30">
        <f t="shared" si="8"/>
        <v>1200.5472</v>
      </c>
    </row>
    <row r="359" spans="1:5" ht="15" x14ac:dyDescent="0.25">
      <c r="A359" s="73"/>
      <c r="B359" s="30">
        <v>196452</v>
      </c>
      <c r="C359" s="74"/>
      <c r="D359" s="10" t="s">
        <v>200</v>
      </c>
      <c r="E359" s="30">
        <f t="shared" si="8"/>
        <v>186590.1096</v>
      </c>
    </row>
    <row r="360" spans="1:5" ht="15" x14ac:dyDescent="0.25">
      <c r="A360" s="73"/>
      <c r="B360" s="30">
        <v>6461</v>
      </c>
      <c r="C360" s="74"/>
      <c r="D360" s="10" t="s">
        <v>178</v>
      </c>
      <c r="E360" s="30">
        <f t="shared" si="8"/>
        <v>6136.6578</v>
      </c>
    </row>
    <row r="361" spans="1:5" ht="15" x14ac:dyDescent="0.25">
      <c r="A361" s="9" t="s">
        <v>125</v>
      </c>
      <c r="B361" s="21">
        <f>578345+9970</f>
        <v>588315</v>
      </c>
      <c r="C361" s="74"/>
      <c r="D361" s="76"/>
      <c r="E361" s="21">
        <f t="shared" si="8"/>
        <v>558781.58699999994</v>
      </c>
    </row>
    <row r="362" spans="1:5" ht="15" x14ac:dyDescent="0.25">
      <c r="A362" s="73"/>
      <c r="B362" s="30">
        <v>2416</v>
      </c>
      <c r="C362" s="74"/>
      <c r="D362" s="10" t="s">
        <v>155</v>
      </c>
      <c r="E362" s="30">
        <f t="shared" si="8"/>
        <v>2294.7168000000001</v>
      </c>
    </row>
    <row r="363" spans="1:5" ht="15" x14ac:dyDescent="0.25">
      <c r="A363" s="73"/>
      <c r="B363" s="30">
        <v>24353</v>
      </c>
      <c r="C363" s="74"/>
      <c r="D363" s="10" t="s">
        <v>170</v>
      </c>
      <c r="E363" s="30">
        <f t="shared" si="8"/>
        <v>23130.4794</v>
      </c>
    </row>
    <row r="364" spans="1:5" ht="15" x14ac:dyDescent="0.25">
      <c r="A364" s="73"/>
      <c r="B364" s="30">
        <v>46807</v>
      </c>
      <c r="C364" s="74"/>
      <c r="D364" s="10" t="s">
        <v>171</v>
      </c>
      <c r="E364" s="30">
        <f t="shared" si="8"/>
        <v>44457.2886</v>
      </c>
    </row>
    <row r="365" spans="1:5" ht="15" x14ac:dyDescent="0.25">
      <c r="A365" s="73"/>
      <c r="B365" s="30">
        <v>56059</v>
      </c>
      <c r="C365" s="74"/>
      <c r="D365" s="10" t="s">
        <v>173</v>
      </c>
      <c r="E365" s="30">
        <f t="shared" si="8"/>
        <v>53244.838199999998</v>
      </c>
    </row>
    <row r="366" spans="1:5" ht="15" x14ac:dyDescent="0.25">
      <c r="A366" s="73"/>
      <c r="B366" s="30">
        <v>775</v>
      </c>
      <c r="C366" s="74"/>
      <c r="D366" s="10" t="s">
        <v>175</v>
      </c>
      <c r="E366" s="30">
        <f t="shared" si="8"/>
        <v>736.09500000000003</v>
      </c>
    </row>
    <row r="367" spans="1:5" ht="15" x14ac:dyDescent="0.25">
      <c r="A367" s="73"/>
      <c r="B367" s="30">
        <v>349</v>
      </c>
      <c r="C367" s="74"/>
      <c r="D367" s="10" t="s">
        <v>191</v>
      </c>
      <c r="E367" s="30">
        <f t="shared" si="8"/>
        <v>331.48019999999997</v>
      </c>
    </row>
    <row r="368" spans="1:5" ht="15" x14ac:dyDescent="0.25">
      <c r="A368" s="73"/>
      <c r="B368" s="30">
        <v>6872</v>
      </c>
      <c r="C368" s="74"/>
      <c r="D368" s="10" t="s">
        <v>163</v>
      </c>
      <c r="E368" s="30">
        <f t="shared" si="8"/>
        <v>6527.0255999999999</v>
      </c>
    </row>
    <row r="369" spans="1:5" ht="15" x14ac:dyDescent="0.25">
      <c r="A369" s="73"/>
      <c r="B369" s="30">
        <v>2366</v>
      </c>
      <c r="C369" s="74"/>
      <c r="D369" s="10" t="s">
        <v>161</v>
      </c>
      <c r="E369" s="30">
        <f t="shared" si="8"/>
        <v>2247.2267999999999</v>
      </c>
    </row>
    <row r="370" spans="1:5" ht="15" x14ac:dyDescent="0.25">
      <c r="A370" s="73"/>
      <c r="B370" s="30">
        <v>4918</v>
      </c>
      <c r="C370" s="74"/>
      <c r="D370" s="10" t="s">
        <v>176</v>
      </c>
      <c r="E370" s="30">
        <f t="shared" si="8"/>
        <v>4671.1163999999999</v>
      </c>
    </row>
    <row r="371" spans="1:5" ht="15" x14ac:dyDescent="0.25">
      <c r="A371" s="73"/>
      <c r="B371" s="30">
        <v>57879</v>
      </c>
      <c r="C371" s="74"/>
      <c r="D371" s="10" t="s">
        <v>172</v>
      </c>
      <c r="E371" s="30">
        <f t="shared" si="8"/>
        <v>54973.474199999997</v>
      </c>
    </row>
    <row r="372" spans="1:5" ht="15" x14ac:dyDescent="0.25">
      <c r="A372" s="73"/>
      <c r="B372" s="30">
        <v>9970</v>
      </c>
      <c r="C372" s="74"/>
      <c r="D372" s="10" t="s">
        <v>202</v>
      </c>
      <c r="E372" s="30">
        <f t="shared" si="8"/>
        <v>9469.5059999999994</v>
      </c>
    </row>
    <row r="373" spans="1:5" ht="15" x14ac:dyDescent="0.25">
      <c r="A373" s="73"/>
      <c r="B373" s="30">
        <v>1206</v>
      </c>
      <c r="C373" s="74"/>
      <c r="D373" s="75" t="s">
        <v>166</v>
      </c>
      <c r="E373" s="30">
        <f t="shared" si="8"/>
        <v>1145.4587999999999</v>
      </c>
    </row>
    <row r="374" spans="1:5" ht="15" x14ac:dyDescent="0.25">
      <c r="A374" s="73"/>
      <c r="B374" s="30">
        <v>345356</v>
      </c>
      <c r="C374" s="74"/>
      <c r="D374" s="10" t="s">
        <v>160</v>
      </c>
      <c r="E374" s="30">
        <f t="shared" si="8"/>
        <v>328019.12880000001</v>
      </c>
    </row>
    <row r="375" spans="1:5" ht="15" x14ac:dyDescent="0.25">
      <c r="A375" s="73"/>
      <c r="B375" s="30">
        <v>15788</v>
      </c>
      <c r="C375" s="74"/>
      <c r="D375" s="10" t="s">
        <v>177</v>
      </c>
      <c r="E375" s="30">
        <f t="shared" si="8"/>
        <v>14995.4424</v>
      </c>
    </row>
    <row r="376" spans="1:5" ht="15" x14ac:dyDescent="0.25">
      <c r="A376" s="73"/>
      <c r="B376" s="30">
        <v>13201</v>
      </c>
      <c r="C376" s="74"/>
      <c r="D376" s="10" t="s">
        <v>178</v>
      </c>
      <c r="E376" s="30">
        <f t="shared" si="8"/>
        <v>12538.309799999999</v>
      </c>
    </row>
    <row r="377" spans="1:5" ht="15" x14ac:dyDescent="0.25">
      <c r="A377" s="9" t="s">
        <v>126</v>
      </c>
      <c r="B377" s="21">
        <f>1479818+79648</f>
        <v>1559466</v>
      </c>
      <c r="C377" s="74"/>
      <c r="D377" s="76"/>
      <c r="E377" s="21">
        <f t="shared" si="8"/>
        <v>1481180.8067999999</v>
      </c>
    </row>
    <row r="378" spans="1:5" ht="15" x14ac:dyDescent="0.25">
      <c r="A378" s="73"/>
      <c r="B378" s="30">
        <v>1621</v>
      </c>
      <c r="C378" s="74"/>
      <c r="D378" s="10" t="s">
        <v>155</v>
      </c>
      <c r="E378" s="30">
        <f t="shared" si="8"/>
        <v>1539.6258</v>
      </c>
    </row>
    <row r="379" spans="1:5" ht="15" x14ac:dyDescent="0.25">
      <c r="A379" s="73"/>
      <c r="B379" s="30">
        <v>86365</v>
      </c>
      <c r="C379" s="74"/>
      <c r="D379" s="10" t="s">
        <v>170</v>
      </c>
      <c r="E379" s="30">
        <f t="shared" si="8"/>
        <v>82029.476999999999</v>
      </c>
    </row>
    <row r="380" spans="1:5" ht="15" x14ac:dyDescent="0.25">
      <c r="A380" s="73"/>
      <c r="B380" s="30">
        <v>93379</v>
      </c>
      <c r="C380" s="74"/>
      <c r="D380" s="10" t="s">
        <v>171</v>
      </c>
      <c r="E380" s="30">
        <f t="shared" si="8"/>
        <v>88691.374199999991</v>
      </c>
    </row>
    <row r="381" spans="1:5" ht="15" x14ac:dyDescent="0.25">
      <c r="A381" s="73"/>
      <c r="B381" s="30">
        <v>63303</v>
      </c>
      <c r="C381" s="74"/>
      <c r="D381" s="10" t="s">
        <v>173</v>
      </c>
      <c r="E381" s="30">
        <f t="shared" si="8"/>
        <v>60125.189399999996</v>
      </c>
    </row>
    <row r="382" spans="1:5" ht="15" x14ac:dyDescent="0.25">
      <c r="A382" s="73"/>
      <c r="B382" s="30">
        <v>69</v>
      </c>
      <c r="C382" s="74"/>
      <c r="D382" s="10" t="s">
        <v>147</v>
      </c>
      <c r="E382" s="30">
        <f t="shared" si="8"/>
        <v>65.536199999999994</v>
      </c>
    </row>
    <row r="383" spans="1:5" ht="15" x14ac:dyDescent="0.25">
      <c r="A383" s="73"/>
      <c r="B383" s="30">
        <v>1830</v>
      </c>
      <c r="C383" s="74"/>
      <c r="D383" s="10" t="s">
        <v>191</v>
      </c>
      <c r="E383" s="30">
        <f t="shared" si="8"/>
        <v>1738.134</v>
      </c>
    </row>
    <row r="384" spans="1:5" ht="15" x14ac:dyDescent="0.25">
      <c r="A384" s="73"/>
      <c r="B384" s="30">
        <v>5157</v>
      </c>
      <c r="C384" s="74"/>
      <c r="D384" s="10" t="s">
        <v>163</v>
      </c>
      <c r="E384" s="30">
        <f t="shared" si="8"/>
        <v>4898.1185999999998</v>
      </c>
    </row>
    <row r="385" spans="1:5" ht="15" x14ac:dyDescent="0.25">
      <c r="A385" s="73"/>
      <c r="B385" s="30">
        <v>8074</v>
      </c>
      <c r="C385" s="74"/>
      <c r="D385" s="10" t="s">
        <v>161</v>
      </c>
      <c r="E385" s="30">
        <f t="shared" si="8"/>
        <v>7668.6851999999999</v>
      </c>
    </row>
    <row r="386" spans="1:5" ht="15" x14ac:dyDescent="0.25">
      <c r="A386" s="73"/>
      <c r="B386" s="30">
        <v>27166</v>
      </c>
      <c r="C386" s="74"/>
      <c r="D386" s="10" t="s">
        <v>176</v>
      </c>
      <c r="E386" s="30">
        <f t="shared" si="8"/>
        <v>25802.266799999998</v>
      </c>
    </row>
    <row r="387" spans="1:5" ht="15" x14ac:dyDescent="0.25">
      <c r="A387" s="73"/>
      <c r="B387" s="30">
        <v>177397</v>
      </c>
      <c r="C387" s="74"/>
      <c r="D387" s="10" t="s">
        <v>172</v>
      </c>
      <c r="E387" s="30">
        <f t="shared" si="8"/>
        <v>168491.67059999998</v>
      </c>
    </row>
    <row r="388" spans="1:5" ht="15" x14ac:dyDescent="0.25">
      <c r="A388" s="73"/>
      <c r="B388" s="30">
        <v>79648</v>
      </c>
      <c r="C388" s="74"/>
      <c r="D388" s="10" t="s">
        <v>202</v>
      </c>
      <c r="E388" s="30">
        <f t="shared" si="8"/>
        <v>75649.670400000003</v>
      </c>
    </row>
    <row r="389" spans="1:5" ht="15" x14ac:dyDescent="0.25">
      <c r="A389" s="73"/>
      <c r="B389" s="30">
        <v>863305</v>
      </c>
      <c r="C389" s="74"/>
      <c r="D389" s="10" t="s">
        <v>160</v>
      </c>
      <c r="E389" s="30">
        <f t="shared" si="8"/>
        <v>819967.08900000004</v>
      </c>
    </row>
    <row r="390" spans="1:5" ht="15" x14ac:dyDescent="0.25">
      <c r="A390" s="73"/>
      <c r="B390" s="30">
        <v>89203</v>
      </c>
      <c r="C390" s="74"/>
      <c r="D390" s="75" t="s">
        <v>177</v>
      </c>
      <c r="E390" s="30">
        <f t="shared" si="8"/>
        <v>84725.009399999995</v>
      </c>
    </row>
    <row r="391" spans="1:5" ht="15" x14ac:dyDescent="0.25">
      <c r="A391" s="73"/>
      <c r="B391" s="30">
        <v>62949</v>
      </c>
      <c r="C391" s="74"/>
      <c r="D391" s="10" t="s">
        <v>178</v>
      </c>
      <c r="E391" s="30">
        <f t="shared" si="8"/>
        <v>59788.960200000001</v>
      </c>
    </row>
    <row r="392" spans="1:5" ht="15" x14ac:dyDescent="0.25">
      <c r="A392" s="9" t="s">
        <v>127</v>
      </c>
      <c r="B392" s="21">
        <f>129269+4931</f>
        <v>134200</v>
      </c>
      <c r="C392" s="74"/>
      <c r="D392" s="76"/>
      <c r="E392" s="21">
        <f t="shared" si="8"/>
        <v>127463.16</v>
      </c>
    </row>
    <row r="393" spans="1:5" ht="15" x14ac:dyDescent="0.25">
      <c r="A393" s="73"/>
      <c r="B393" s="30">
        <v>472</v>
      </c>
      <c r="C393" s="74"/>
      <c r="D393" s="10" t="s">
        <v>155</v>
      </c>
      <c r="E393" s="30">
        <f t="shared" ref="E393:E406" si="9">B393*$A$4</f>
        <v>448.30559999999997</v>
      </c>
    </row>
    <row r="394" spans="1:5" ht="15" x14ac:dyDescent="0.25">
      <c r="A394" s="73"/>
      <c r="B394" s="30">
        <v>1898</v>
      </c>
      <c r="C394" s="74"/>
      <c r="D394" s="10" t="s">
        <v>170</v>
      </c>
      <c r="E394" s="30">
        <f t="shared" si="9"/>
        <v>1802.7203999999999</v>
      </c>
    </row>
    <row r="395" spans="1:5" ht="15" x14ac:dyDescent="0.25">
      <c r="A395" s="73"/>
      <c r="B395" s="30">
        <v>25473</v>
      </c>
      <c r="C395" s="74"/>
      <c r="D395" s="10" t="s">
        <v>171</v>
      </c>
      <c r="E395" s="30">
        <f t="shared" si="9"/>
        <v>24194.255399999998</v>
      </c>
    </row>
    <row r="396" spans="1:5" ht="15" x14ac:dyDescent="0.25">
      <c r="A396" s="73"/>
      <c r="B396" s="30">
        <v>19820</v>
      </c>
      <c r="C396" s="74"/>
      <c r="D396" s="10" t="s">
        <v>173</v>
      </c>
      <c r="E396" s="30">
        <f t="shared" si="9"/>
        <v>18825.036</v>
      </c>
    </row>
    <row r="397" spans="1:5" ht="15" x14ac:dyDescent="0.25">
      <c r="A397" s="73"/>
      <c r="B397" s="30">
        <v>1770</v>
      </c>
      <c r="C397" s="74"/>
      <c r="D397" s="10" t="s">
        <v>191</v>
      </c>
      <c r="E397" s="30">
        <f t="shared" si="9"/>
        <v>1681.146</v>
      </c>
    </row>
    <row r="398" spans="1:5" ht="15" x14ac:dyDescent="0.25">
      <c r="A398" s="73"/>
      <c r="B398" s="30">
        <v>1008</v>
      </c>
      <c r="C398" s="74"/>
      <c r="D398" s="10" t="s">
        <v>163</v>
      </c>
      <c r="E398" s="30">
        <f t="shared" si="9"/>
        <v>957.39839999999992</v>
      </c>
    </row>
    <row r="399" spans="1:5" ht="15" x14ac:dyDescent="0.25">
      <c r="A399" s="73"/>
      <c r="B399" s="30">
        <v>790</v>
      </c>
      <c r="C399" s="74"/>
      <c r="D399" s="10" t="s">
        <v>176</v>
      </c>
      <c r="E399" s="30">
        <f t="shared" si="9"/>
        <v>750.34199999999998</v>
      </c>
    </row>
    <row r="400" spans="1:5" ht="15" x14ac:dyDescent="0.25">
      <c r="A400" s="73"/>
      <c r="B400" s="30">
        <v>5955</v>
      </c>
      <c r="C400" s="74"/>
      <c r="D400" s="10" t="s">
        <v>172</v>
      </c>
      <c r="E400" s="30">
        <f t="shared" si="9"/>
        <v>5656.0590000000002</v>
      </c>
    </row>
    <row r="401" spans="1:5" ht="15" x14ac:dyDescent="0.25">
      <c r="A401" s="73"/>
      <c r="B401" s="30">
        <v>4931</v>
      </c>
      <c r="C401" s="74"/>
      <c r="D401" s="10" t="s">
        <v>202</v>
      </c>
      <c r="E401" s="30">
        <f t="shared" si="9"/>
        <v>4683.4637999999995</v>
      </c>
    </row>
    <row r="402" spans="1:5" ht="15" x14ac:dyDescent="0.25">
      <c r="A402" s="73"/>
      <c r="B402" s="30">
        <v>131</v>
      </c>
      <c r="C402" s="74"/>
      <c r="D402" s="10" t="s">
        <v>166</v>
      </c>
      <c r="E402" s="30">
        <f t="shared" si="9"/>
        <v>124.4238</v>
      </c>
    </row>
    <row r="403" spans="1:5" ht="15" x14ac:dyDescent="0.25">
      <c r="A403" s="73"/>
      <c r="B403" s="30">
        <v>51032</v>
      </c>
      <c r="C403" s="74"/>
      <c r="D403" s="10" t="s">
        <v>160</v>
      </c>
      <c r="E403" s="30">
        <f t="shared" si="9"/>
        <v>48470.193599999999</v>
      </c>
    </row>
    <row r="404" spans="1:5" ht="15" x14ac:dyDescent="0.25">
      <c r="A404" s="73"/>
      <c r="B404" s="30">
        <v>17880</v>
      </c>
      <c r="C404" s="77"/>
      <c r="D404" s="75" t="s">
        <v>177</v>
      </c>
      <c r="E404" s="30">
        <f t="shared" si="9"/>
        <v>16982.423999999999</v>
      </c>
    </row>
    <row r="405" spans="1:5" ht="15" x14ac:dyDescent="0.25">
      <c r="A405" s="73"/>
      <c r="B405" s="2">
        <v>3040</v>
      </c>
      <c r="C405" s="16"/>
      <c r="D405" s="2" t="s">
        <v>178</v>
      </c>
      <c r="E405" s="2">
        <f t="shared" si="9"/>
        <v>2887.3919999999998</v>
      </c>
    </row>
    <row r="406" spans="1:5" ht="15" x14ac:dyDescent="0.25">
      <c r="A406" s="1" t="s">
        <v>180</v>
      </c>
      <c r="B406" s="21">
        <v>12887080.457857613</v>
      </c>
      <c r="C406" s="16"/>
      <c r="D406" s="10"/>
      <c r="E406" s="21">
        <f t="shared" si="9"/>
        <v>12240149.018873161</v>
      </c>
    </row>
  </sheetData>
  <pageMargins left="0.70866141732283472" right="0.70866141732283472" top="0.74803149606299213" bottom="0.74803149606299213" header="0.31496062992125984" footer="0.31496062992125984"/>
  <pageSetup paperSize="9" scale="63" fitToHeight="10" orientation="landscape" horizontalDpi="300" r:id="rId1"/>
  <ignoredErrors>
    <ignoredError sqref="J6:K6 E6 B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zoomScaleNormal="100" workbookViewId="0">
      <pane ySplit="6" topLeftCell="A7" activePane="bottomLeft" state="frozen"/>
      <selection pane="bottomLeft" activeCell="R65" sqref="R65"/>
    </sheetView>
  </sheetViews>
  <sheetFormatPr defaultColWidth="7.42578125" defaultRowHeight="11.25" x14ac:dyDescent="0.2"/>
  <cols>
    <col min="1" max="1" width="50.85546875" style="3" bestFit="1" customWidth="1"/>
    <col min="2" max="3" width="9.85546875" style="3" bestFit="1" customWidth="1"/>
    <col min="4" max="16384" width="7.42578125" style="3"/>
  </cols>
  <sheetData>
    <row r="1" spans="1:5" ht="20.25" thickBot="1" x14ac:dyDescent="0.35">
      <c r="A1" s="71" t="s">
        <v>474</v>
      </c>
      <c r="B1" s="26"/>
      <c r="C1" s="26"/>
      <c r="D1" s="26"/>
      <c r="E1" s="26"/>
    </row>
    <row r="2" spans="1:5" ht="12" thickTop="1" x14ac:dyDescent="0.2"/>
    <row r="4" spans="1:5" ht="15" x14ac:dyDescent="0.25">
      <c r="A4" s="9" t="s">
        <v>358</v>
      </c>
    </row>
    <row r="5" spans="1:5" ht="15" x14ac:dyDescent="0.25">
      <c r="A5" s="35">
        <v>0.94979999999999998</v>
      </c>
      <c r="B5" s="28">
        <v>2024</v>
      </c>
      <c r="C5" s="28">
        <v>2024</v>
      </c>
    </row>
    <row r="6" spans="1:5" ht="15" x14ac:dyDescent="0.25">
      <c r="B6" s="33" t="s">
        <v>359</v>
      </c>
      <c r="C6" s="33" t="s">
        <v>360</v>
      </c>
    </row>
    <row r="7" spans="1:5" ht="15" x14ac:dyDescent="0.25">
      <c r="A7" s="9" t="s">
        <v>181</v>
      </c>
      <c r="B7" s="21">
        <v>32125.822700000001</v>
      </c>
      <c r="C7" s="21">
        <f>$A$5*B7</f>
        <v>30513.106400460001</v>
      </c>
    </row>
    <row r="8" spans="1:5" ht="15" x14ac:dyDescent="0.25">
      <c r="A8" s="9" t="s">
        <v>182</v>
      </c>
      <c r="B8" s="21">
        <v>300191.34479000006</v>
      </c>
      <c r="C8" s="21">
        <f t="shared" ref="C8:C49" si="0">$A$5*B8</f>
        <v>285121.73928154208</v>
      </c>
    </row>
    <row r="9" spans="1:5" ht="15" x14ac:dyDescent="0.25">
      <c r="A9" s="9" t="s">
        <v>395</v>
      </c>
      <c r="B9" s="21">
        <v>767180.71688000008</v>
      </c>
      <c r="C9" s="21">
        <f t="shared" si="0"/>
        <v>728668.24489262409</v>
      </c>
    </row>
    <row r="10" spans="1:5" ht="15" x14ac:dyDescent="0.25">
      <c r="A10" s="9" t="s">
        <v>183</v>
      </c>
      <c r="B10" s="21">
        <v>1820983.6739700001</v>
      </c>
      <c r="C10" s="21">
        <f t="shared" si="0"/>
        <v>1729570.2935367061</v>
      </c>
    </row>
    <row r="11" spans="1:5" ht="15" x14ac:dyDescent="0.25">
      <c r="A11" s="9" t="s">
        <v>227</v>
      </c>
      <c r="B11" s="21">
        <v>8288558.7854999993</v>
      </c>
      <c r="C11" s="21">
        <f t="shared" si="0"/>
        <v>7872473.1344678989</v>
      </c>
    </row>
    <row r="12" spans="1:5" ht="15" x14ac:dyDescent="0.25">
      <c r="A12" s="29" t="s">
        <v>171</v>
      </c>
      <c r="B12" s="27">
        <v>1371131.0954700001</v>
      </c>
      <c r="C12" s="27">
        <f t="shared" si="0"/>
        <v>1302300.314477406</v>
      </c>
    </row>
    <row r="13" spans="1:5" ht="15" x14ac:dyDescent="0.25">
      <c r="A13" s="29" t="s">
        <v>173</v>
      </c>
      <c r="B13" s="27">
        <v>741397.52173999988</v>
      </c>
      <c r="C13" s="27">
        <f t="shared" si="0"/>
        <v>704179.36614865193</v>
      </c>
    </row>
    <row r="14" spans="1:5" ht="15" x14ac:dyDescent="0.25">
      <c r="A14" s="29" t="s">
        <v>160</v>
      </c>
      <c r="B14" s="27">
        <v>6176030.1682899995</v>
      </c>
      <c r="C14" s="27">
        <f t="shared" si="0"/>
        <v>5865993.4538418418</v>
      </c>
    </row>
    <row r="15" spans="1:5" ht="15" x14ac:dyDescent="0.25">
      <c r="A15" s="25" t="s">
        <v>184</v>
      </c>
      <c r="B15" s="21">
        <v>541458.78150624025</v>
      </c>
      <c r="C15" s="21">
        <f t="shared" si="0"/>
        <v>514277.55067462695</v>
      </c>
    </row>
    <row r="16" spans="1:5" ht="15" x14ac:dyDescent="0.25">
      <c r="A16" s="25" t="s">
        <v>228</v>
      </c>
      <c r="B16" s="21">
        <v>215620.82818680003</v>
      </c>
      <c r="C16" s="21">
        <f t="shared" si="0"/>
        <v>204796.66261182266</v>
      </c>
    </row>
    <row r="17" spans="1:3" ht="15" x14ac:dyDescent="0.25">
      <c r="A17" s="9" t="s">
        <v>185</v>
      </c>
      <c r="B17" s="21">
        <v>151348.47081</v>
      </c>
      <c r="C17" s="21">
        <f t="shared" si="0"/>
        <v>143750.777575338</v>
      </c>
    </row>
    <row r="18" spans="1:3" ht="15" x14ac:dyDescent="0.25">
      <c r="A18" s="9" t="s">
        <v>396</v>
      </c>
      <c r="B18" s="21">
        <v>488888.29507000005</v>
      </c>
      <c r="C18" s="21">
        <f t="shared" si="0"/>
        <v>464346.10265748604</v>
      </c>
    </row>
    <row r="19" spans="1:3" ht="15" x14ac:dyDescent="0.25">
      <c r="A19" s="9" t="s">
        <v>186</v>
      </c>
      <c r="B19" s="21">
        <v>1137440.67398</v>
      </c>
      <c r="C19" s="21">
        <f t="shared" si="0"/>
        <v>1080341.1521462039</v>
      </c>
    </row>
    <row r="20" spans="1:3" ht="15" x14ac:dyDescent="0.25">
      <c r="A20" s="24" t="s">
        <v>194</v>
      </c>
      <c r="B20" s="27">
        <v>6827</v>
      </c>
      <c r="C20" s="27">
        <f t="shared" si="0"/>
        <v>6484.2846</v>
      </c>
    </row>
    <row r="21" spans="1:3" ht="15" x14ac:dyDescent="0.25">
      <c r="A21" s="24" t="s">
        <v>195</v>
      </c>
      <c r="B21" s="27">
        <v>348666.52607999998</v>
      </c>
      <c r="C21" s="27">
        <f t="shared" si="0"/>
        <v>331163.46647078398</v>
      </c>
    </row>
    <row r="22" spans="1:3" ht="15" x14ac:dyDescent="0.25">
      <c r="A22" s="24" t="s">
        <v>196</v>
      </c>
      <c r="B22" s="27">
        <v>132991.67783999999</v>
      </c>
      <c r="C22" s="27">
        <f t="shared" si="0"/>
        <v>126315.49561243199</v>
      </c>
    </row>
    <row r="23" spans="1:3" ht="15" x14ac:dyDescent="0.25">
      <c r="A23" s="24" t="s">
        <v>197</v>
      </c>
      <c r="B23" s="27">
        <v>426584.00786999997</v>
      </c>
      <c r="C23" s="27">
        <f t="shared" si="0"/>
        <v>405169.49067492597</v>
      </c>
    </row>
    <row r="24" spans="1:3" ht="15" x14ac:dyDescent="0.25">
      <c r="A24" s="31" t="s">
        <v>198</v>
      </c>
      <c r="B24" s="27">
        <v>25399.14473</v>
      </c>
      <c r="C24" s="27">
        <f t="shared" si="0"/>
        <v>24124.107664553998</v>
      </c>
    </row>
    <row r="25" spans="1:3" ht="15" x14ac:dyDescent="0.25">
      <c r="A25" s="31" t="s">
        <v>199</v>
      </c>
      <c r="B25" s="27">
        <v>77.426990000000004</v>
      </c>
      <c r="C25" s="27">
        <f t="shared" si="0"/>
        <v>73.540155102</v>
      </c>
    </row>
    <row r="26" spans="1:3" ht="15" x14ac:dyDescent="0.25">
      <c r="A26" s="31" t="s">
        <v>200</v>
      </c>
      <c r="B26" s="27">
        <v>196894.89047000001</v>
      </c>
      <c r="C26" s="27">
        <f t="shared" si="0"/>
        <v>187010.76696840601</v>
      </c>
    </row>
    <row r="27" spans="1:3" ht="15" x14ac:dyDescent="0.25">
      <c r="A27" s="32" t="s">
        <v>187</v>
      </c>
      <c r="B27" s="21">
        <v>7525492.4063570416</v>
      </c>
      <c r="C27" s="21">
        <f t="shared" si="0"/>
        <v>7147712.687557918</v>
      </c>
    </row>
    <row r="28" spans="1:3" ht="15" x14ac:dyDescent="0.25">
      <c r="A28" s="31" t="s">
        <v>201</v>
      </c>
      <c r="B28" s="27">
        <v>802396.50403000007</v>
      </c>
      <c r="C28" s="27">
        <f t="shared" si="0"/>
        <v>762116.19952769403</v>
      </c>
    </row>
    <row r="29" spans="1:3" ht="15" x14ac:dyDescent="0.25">
      <c r="A29" s="31" t="s">
        <v>229</v>
      </c>
      <c r="B29" s="27">
        <v>267808.55066000001</v>
      </c>
      <c r="C29" s="27">
        <f t="shared" si="0"/>
        <v>254364.561416868</v>
      </c>
    </row>
    <row r="30" spans="1:3" ht="15" x14ac:dyDescent="0.25">
      <c r="A30" s="31" t="s">
        <v>187</v>
      </c>
      <c r="B30" s="30">
        <v>3207761.6222670428</v>
      </c>
      <c r="C30" s="30">
        <f t="shared" si="0"/>
        <v>3046731.9888292369</v>
      </c>
    </row>
    <row r="31" spans="1:3" ht="15" x14ac:dyDescent="0.25">
      <c r="A31" s="31" t="s">
        <v>202</v>
      </c>
      <c r="B31" s="27">
        <v>308955.35544999997</v>
      </c>
      <c r="C31" s="27">
        <f t="shared" si="0"/>
        <v>293445.79660640995</v>
      </c>
    </row>
    <row r="32" spans="1:3" ht="15" x14ac:dyDescent="0.25">
      <c r="A32" s="31" t="s">
        <v>203</v>
      </c>
      <c r="B32" s="27">
        <v>354459.63270999992</v>
      </c>
      <c r="C32" s="27">
        <f t="shared" si="0"/>
        <v>336665.7591479579</v>
      </c>
    </row>
    <row r="33" spans="1:3" ht="15" x14ac:dyDescent="0.25">
      <c r="A33" s="31" t="s">
        <v>204</v>
      </c>
      <c r="B33" s="27">
        <v>2584110.7412399994</v>
      </c>
      <c r="C33" s="27">
        <f t="shared" si="0"/>
        <v>2454388.3820297513</v>
      </c>
    </row>
    <row r="34" spans="1:3" ht="15" x14ac:dyDescent="0.25">
      <c r="A34" s="32" t="s">
        <v>230</v>
      </c>
      <c r="B34" s="21">
        <v>907451.52081000013</v>
      </c>
      <c r="C34" s="21">
        <f t="shared" si="0"/>
        <v>861897.45446533815</v>
      </c>
    </row>
    <row r="35" spans="1:3" ht="15" x14ac:dyDescent="0.25">
      <c r="A35" s="31" t="s">
        <v>231</v>
      </c>
      <c r="B35" s="27">
        <v>95133.433789999995</v>
      </c>
      <c r="C35" s="27">
        <f t="shared" si="0"/>
        <v>90357.73541374199</v>
      </c>
    </row>
    <row r="36" spans="1:3" ht="15" x14ac:dyDescent="0.25">
      <c r="A36" s="31" t="s">
        <v>230</v>
      </c>
      <c r="B36" s="27">
        <v>812318.08702000009</v>
      </c>
      <c r="C36" s="27">
        <f t="shared" si="0"/>
        <v>771539.71905159613</v>
      </c>
    </row>
    <row r="37" spans="1:3" ht="15" x14ac:dyDescent="0.25">
      <c r="A37" s="32" t="s">
        <v>232</v>
      </c>
      <c r="B37" s="21">
        <v>3470933.2810326098</v>
      </c>
      <c r="C37" s="21">
        <f t="shared" si="0"/>
        <v>3296692.4303247728</v>
      </c>
    </row>
    <row r="38" spans="1:3" ht="15" x14ac:dyDescent="0.25">
      <c r="A38" s="31" t="s">
        <v>155</v>
      </c>
      <c r="B38" s="27">
        <v>14211.437220128</v>
      </c>
      <c r="C38" s="27">
        <f t="shared" si="0"/>
        <v>13498.023071677575</v>
      </c>
    </row>
    <row r="39" spans="1:3" ht="15" x14ac:dyDescent="0.25">
      <c r="A39" s="31" t="s">
        <v>170</v>
      </c>
      <c r="B39" s="27">
        <v>823807.21774999995</v>
      </c>
      <c r="C39" s="27">
        <f t="shared" si="0"/>
        <v>782452.09541894996</v>
      </c>
    </row>
    <row r="40" spans="1:3" ht="15" x14ac:dyDescent="0.25">
      <c r="A40" s="31" t="s">
        <v>175</v>
      </c>
      <c r="B40" s="27">
        <v>24735.977059999997</v>
      </c>
      <c r="C40" s="27">
        <f t="shared" si="0"/>
        <v>23494.231011587995</v>
      </c>
    </row>
    <row r="41" spans="1:3" ht="15" x14ac:dyDescent="0.25">
      <c r="A41" s="31" t="s">
        <v>147</v>
      </c>
      <c r="B41" s="27">
        <v>11890.150809999999</v>
      </c>
      <c r="C41" s="27">
        <f t="shared" si="0"/>
        <v>11293.265239337999</v>
      </c>
    </row>
    <row r="42" spans="1:3" ht="15" x14ac:dyDescent="0.25">
      <c r="A42" s="24" t="s">
        <v>191</v>
      </c>
      <c r="B42" s="27">
        <v>55976.707369999996</v>
      </c>
      <c r="C42" s="27">
        <f t="shared" si="0"/>
        <v>53166.676660025994</v>
      </c>
    </row>
    <row r="43" spans="1:3" ht="15" x14ac:dyDescent="0.25">
      <c r="A43" s="24" t="s">
        <v>163</v>
      </c>
      <c r="B43" s="27">
        <v>83044.30677000001</v>
      </c>
      <c r="C43" s="27">
        <f t="shared" si="0"/>
        <v>78875.482570146007</v>
      </c>
    </row>
    <row r="44" spans="1:3" ht="15" x14ac:dyDescent="0.25">
      <c r="A44" s="24" t="s">
        <v>161</v>
      </c>
      <c r="B44" s="27">
        <v>107318.62204</v>
      </c>
      <c r="C44" s="27">
        <f t="shared" si="0"/>
        <v>101931.22721359201</v>
      </c>
    </row>
    <row r="45" spans="1:3" ht="15" x14ac:dyDescent="0.25">
      <c r="A45" s="24" t="s">
        <v>176</v>
      </c>
      <c r="B45" s="27">
        <v>148432.13465999998</v>
      </c>
      <c r="C45" s="27">
        <f t="shared" si="0"/>
        <v>140980.84150006797</v>
      </c>
    </row>
    <row r="46" spans="1:3" ht="15" x14ac:dyDescent="0.25">
      <c r="A46" s="24" t="s">
        <v>166</v>
      </c>
      <c r="B46" s="27">
        <v>228741.34569480023</v>
      </c>
      <c r="C46" s="27">
        <f t="shared" si="0"/>
        <v>217258.53014092124</v>
      </c>
    </row>
    <row r="47" spans="1:3" ht="15" x14ac:dyDescent="0.25">
      <c r="A47" s="24" t="s">
        <v>177</v>
      </c>
      <c r="B47" s="27">
        <v>1196656.44013</v>
      </c>
      <c r="C47" s="27">
        <f t="shared" si="0"/>
        <v>1136584.286835474</v>
      </c>
    </row>
    <row r="48" spans="1:3" ht="15" x14ac:dyDescent="0.25">
      <c r="A48" s="24" t="s">
        <v>178</v>
      </c>
      <c r="B48" s="27">
        <v>510644.39787768474</v>
      </c>
      <c r="C48" s="27">
        <f t="shared" si="0"/>
        <v>485010.04910422495</v>
      </c>
    </row>
    <row r="49" spans="1:3" ht="15" x14ac:dyDescent="0.25">
      <c r="A49" s="9" t="s">
        <v>180</v>
      </c>
      <c r="B49" s="21">
        <v>25647674.60159269</v>
      </c>
      <c r="C49" s="21">
        <f t="shared" si="0"/>
        <v>24360161.336592738</v>
      </c>
    </row>
  </sheetData>
  <pageMargins left="0.70866141732283472" right="0.70866141732283472" top="0.74803149606299213" bottom="0.74803149606299213" header="0.31496062992125984" footer="0.31496062992125984"/>
  <pageSetup paperSize="9" scale="90"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35"/>
  <sheetViews>
    <sheetView workbookViewId="0">
      <pane ySplit="5" topLeftCell="A6" activePane="bottomLeft" state="frozen"/>
      <selection pane="bottomLeft" activeCell="L27" sqref="L27"/>
    </sheetView>
  </sheetViews>
  <sheetFormatPr defaultColWidth="7.140625" defaultRowHeight="11.25" x14ac:dyDescent="0.2"/>
  <cols>
    <col min="1" max="1" width="82.85546875" style="3" bestFit="1" customWidth="1"/>
    <col min="2" max="2" width="16.85546875" style="3" bestFit="1" customWidth="1"/>
    <col min="3" max="16384" width="7.140625" style="3"/>
  </cols>
  <sheetData>
    <row r="2" spans="1:2" s="42" customFormat="1" ht="18" x14ac:dyDescent="0.25">
      <c r="A2" s="42" t="s">
        <v>485</v>
      </c>
    </row>
    <row r="4" spans="1:2" ht="18" x14ac:dyDescent="0.25">
      <c r="A4" s="22"/>
      <c r="B4" s="40" t="s">
        <v>207</v>
      </c>
    </row>
    <row r="5" spans="1:2" ht="18" x14ac:dyDescent="0.25">
      <c r="A5" s="22" t="s">
        <v>208</v>
      </c>
      <c r="B5" s="22">
        <v>2024</v>
      </c>
    </row>
    <row r="6" spans="1:2" ht="15" x14ac:dyDescent="0.25">
      <c r="A6" t="s">
        <v>209</v>
      </c>
      <c r="B6" s="41">
        <v>1518780</v>
      </c>
    </row>
    <row r="7" spans="1:2" ht="15" x14ac:dyDescent="0.25">
      <c r="A7" t="s">
        <v>210</v>
      </c>
      <c r="B7" s="41">
        <v>507047</v>
      </c>
    </row>
    <row r="8" spans="1:2" ht="15" x14ac:dyDescent="0.25">
      <c r="A8" t="s">
        <v>212</v>
      </c>
      <c r="B8" s="41">
        <v>173234</v>
      </c>
    </row>
    <row r="9" spans="1:2" ht="15" x14ac:dyDescent="0.25">
      <c r="A9" t="s">
        <v>211</v>
      </c>
      <c r="B9" s="41">
        <v>138825</v>
      </c>
    </row>
    <row r="10" spans="1:2" ht="15" x14ac:dyDescent="0.25">
      <c r="A10" t="s">
        <v>213</v>
      </c>
      <c r="B10" s="41">
        <v>126237</v>
      </c>
    </row>
    <row r="11" spans="1:2" ht="15" x14ac:dyDescent="0.25">
      <c r="A11" t="s">
        <v>214</v>
      </c>
      <c r="B11" s="41">
        <v>123150</v>
      </c>
    </row>
    <row r="12" spans="1:2" ht="15" x14ac:dyDescent="0.25">
      <c r="A12" t="s">
        <v>362</v>
      </c>
      <c r="B12" s="41">
        <v>111000</v>
      </c>
    </row>
    <row r="13" spans="1:2" ht="15" x14ac:dyDescent="0.25">
      <c r="A13" t="s">
        <v>361</v>
      </c>
      <c r="B13" s="41">
        <v>105746</v>
      </c>
    </row>
    <row r="14" spans="1:2" ht="15" x14ac:dyDescent="0.25">
      <c r="A14" t="s">
        <v>223</v>
      </c>
      <c r="B14" s="41">
        <v>74251</v>
      </c>
    </row>
    <row r="15" spans="1:2" ht="15" x14ac:dyDescent="0.25">
      <c r="A15" t="s">
        <v>215</v>
      </c>
      <c r="B15" s="41">
        <v>70174</v>
      </c>
    </row>
    <row r="16" spans="1:2" ht="15" x14ac:dyDescent="0.25">
      <c r="A16" t="s">
        <v>217</v>
      </c>
      <c r="B16" s="41">
        <v>58161</v>
      </c>
    </row>
    <row r="17" spans="1:2" ht="15" x14ac:dyDescent="0.25">
      <c r="A17" t="s">
        <v>218</v>
      </c>
      <c r="B17" s="41">
        <v>45000</v>
      </c>
    </row>
    <row r="18" spans="1:2" ht="15" x14ac:dyDescent="0.25">
      <c r="A18" t="s">
        <v>216</v>
      </c>
      <c r="B18" s="41">
        <v>37786</v>
      </c>
    </row>
    <row r="19" spans="1:2" ht="15" x14ac:dyDescent="0.25">
      <c r="A19" t="s">
        <v>221</v>
      </c>
      <c r="B19" s="41">
        <v>39032</v>
      </c>
    </row>
    <row r="20" spans="1:2" ht="15" x14ac:dyDescent="0.25">
      <c r="A20" t="s">
        <v>220</v>
      </c>
      <c r="B20" s="41">
        <v>36986</v>
      </c>
    </row>
    <row r="21" spans="1:2" ht="15" x14ac:dyDescent="0.25">
      <c r="A21" t="s">
        <v>219</v>
      </c>
      <c r="B21" s="41">
        <v>32200</v>
      </c>
    </row>
    <row r="22" spans="1:2" ht="15" x14ac:dyDescent="0.25">
      <c r="A22" t="s">
        <v>388</v>
      </c>
      <c r="B22" s="41">
        <v>29457</v>
      </c>
    </row>
    <row r="23" spans="1:2" ht="15" x14ac:dyDescent="0.25">
      <c r="A23" t="s">
        <v>225</v>
      </c>
      <c r="B23" s="41">
        <v>22147</v>
      </c>
    </row>
    <row r="24" spans="1:2" ht="15" x14ac:dyDescent="0.25">
      <c r="A24" t="s">
        <v>224</v>
      </c>
      <c r="B24" s="41">
        <v>22122</v>
      </c>
    </row>
    <row r="25" spans="1:2" ht="15" x14ac:dyDescent="0.25">
      <c r="A25" t="s">
        <v>222</v>
      </c>
      <c r="B25" s="41">
        <v>21500</v>
      </c>
    </row>
    <row r="26" spans="1:2" ht="15" x14ac:dyDescent="0.25">
      <c r="A26" t="s">
        <v>389</v>
      </c>
      <c r="B26" s="41">
        <v>20693</v>
      </c>
    </row>
    <row r="27" spans="1:2" ht="15" x14ac:dyDescent="0.25">
      <c r="A27" t="s">
        <v>226</v>
      </c>
      <c r="B27" s="41">
        <v>257400</v>
      </c>
    </row>
    <row r="28" spans="1:2" ht="15" x14ac:dyDescent="0.25">
      <c r="A28"/>
      <c r="B28"/>
    </row>
    <row r="29" spans="1:2" ht="15" x14ac:dyDescent="0.25">
      <c r="A29" t="s">
        <v>390</v>
      </c>
      <c r="B29" s="41">
        <f>SUM(B6:B28)</f>
        <v>3570928</v>
      </c>
    </row>
    <row r="30" spans="1:2" ht="15" x14ac:dyDescent="0.25">
      <c r="A30" s="23"/>
      <c r="B30" s="23"/>
    </row>
    <row r="31" spans="1:2" ht="15" x14ac:dyDescent="0.25">
      <c r="A31" s="23"/>
      <c r="B31" s="23"/>
    </row>
    <row r="34" spans="1:1" ht="12.75" x14ac:dyDescent="0.2">
      <c r="A34" s="58" t="s">
        <v>484</v>
      </c>
    </row>
    <row r="35" spans="1:1" ht="12.75" x14ac:dyDescent="0.2">
      <c r="A35" s="58" t="s">
        <v>401</v>
      </c>
    </row>
  </sheetData>
  <pageMargins left="0.7" right="0.7" top="0.75" bottom="0.75" header="0.3" footer="0.3"/>
  <pageSetup paperSize="9" scale="87"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2</vt:i4>
      </vt:variant>
    </vt:vector>
  </HeadingPairs>
  <TitlesOfParts>
    <vt:vector size="12" baseType="lpstr">
      <vt:lpstr>Läsanvisning</vt:lpstr>
      <vt:lpstr>Tabell 1 Översikt 2024</vt:lpstr>
      <vt:lpstr>Blad1</vt:lpstr>
      <vt:lpstr>Blad2</vt:lpstr>
      <vt:lpstr>Tabell 2.1 UoH anslag 2024</vt:lpstr>
      <vt:lpstr>Blad5</vt:lpstr>
      <vt:lpstr>Tabell 2.2 UoH bidrag inom 2024</vt:lpstr>
      <vt:lpstr>Tabell 2.3 Tot bidragsint 2024</vt:lpstr>
      <vt:lpstr>Tabell 3.1 Övriga statliga 2024</vt:lpstr>
      <vt:lpstr>Tabell 4 Andel FoU 2024</vt:lpstr>
      <vt:lpstr>'Tabell 2.2 UoH bidrag inom 2024'!Utskriftsrubriker</vt:lpstr>
      <vt:lpstr>'Tabell 4 Andel FoU 2024'!Utskriftsrubriker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Ekonomistyrningsverket (ESV)</dc:creator>
  <cp:lastModifiedBy>Katarina Johansson</cp:lastModifiedBy>
  <cp:lastPrinted>2024-06-04T14:47:27Z</cp:lastPrinted>
  <dcterms:created xsi:type="dcterms:W3CDTF">2019-04-11T13:54:08Z</dcterms:created>
  <dcterms:modified xsi:type="dcterms:W3CDTF">2025-06-05T13:19:28Z</dcterms:modified>
</cp:coreProperties>
</file>