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1\"/>
    </mc:Choice>
  </mc:AlternateContent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Försvaret!$A$1:$DK$96</definedName>
    <definedName name="_xlnm.Print_Titles" localSheetId="0">Försvaret!$2:$5</definedName>
  </definedNames>
  <calcPr calcId="162913" calcMode="manual"/>
</workbook>
</file>

<file path=xl/calcChain.xml><?xml version="1.0" encoding="utf-8"?>
<calcChain xmlns="http://schemas.openxmlformats.org/spreadsheetml/2006/main">
  <c r="DD95" i="14" l="1"/>
  <c r="DD87" i="14"/>
  <c r="DD84" i="14"/>
  <c r="DD83" i="14"/>
  <c r="DD82" i="14"/>
  <c r="DD81" i="14"/>
  <c r="DD78" i="14"/>
  <c r="DD77" i="14"/>
  <c r="DD76" i="14"/>
  <c r="DD74" i="14"/>
  <c r="DD72" i="14"/>
  <c r="DD68" i="14"/>
  <c r="DD67" i="14"/>
  <c r="DD62" i="14"/>
  <c r="DD61" i="14"/>
  <c r="DD56" i="14"/>
  <c r="DD55" i="14"/>
  <c r="DD54" i="14"/>
  <c r="DD53" i="14"/>
  <c r="DD52" i="14"/>
  <c r="DD51" i="14"/>
  <c r="DD46" i="14"/>
  <c r="DD45" i="14"/>
  <c r="DD42" i="14"/>
  <c r="DD41" i="14"/>
  <c r="DD40" i="14"/>
  <c r="DD39" i="14"/>
  <c r="DD38" i="14"/>
  <c r="DD37" i="14"/>
  <c r="DD34" i="14"/>
  <c r="DD33" i="14"/>
  <c r="DD32" i="14"/>
  <c r="DD31" i="14"/>
  <c r="DD30" i="14"/>
  <c r="DD29" i="14"/>
  <c r="DD28" i="14"/>
  <c r="DD27" i="14"/>
  <c r="DD26" i="14"/>
  <c r="DD25" i="14"/>
  <c r="DD21" i="14"/>
  <c r="DD7" i="14"/>
  <c r="DC8" i="14"/>
  <c r="DD8" i="14" s="1"/>
  <c r="DC86" i="14"/>
  <c r="DD86" i="14" s="1"/>
  <c r="DC80" i="14"/>
  <c r="DD80" i="14" s="1"/>
  <c r="DC75" i="14"/>
  <c r="DD75" i="14" s="1"/>
  <c r="DC73" i="14"/>
  <c r="DD73" i="14" s="1"/>
  <c r="DC71" i="14"/>
  <c r="DD71" i="14" s="1"/>
  <c r="DC66" i="14"/>
  <c r="DC60" i="14"/>
  <c r="DC14" i="14" s="1"/>
  <c r="DC50" i="14"/>
  <c r="DC13" i="14" s="1"/>
  <c r="DD13" i="14" s="1"/>
  <c r="DC44" i="14"/>
  <c r="DD44" i="14" s="1"/>
  <c r="DC36" i="14"/>
  <c r="DC24" i="14"/>
  <c r="DC16" i="14"/>
  <c r="DD16" i="14" s="1"/>
  <c r="DE95" i="14"/>
  <c r="DF95" i="14" s="1"/>
  <c r="DE83" i="14"/>
  <c r="DF83" i="14" s="1"/>
  <c r="DE82" i="14"/>
  <c r="DF82" i="14" s="1"/>
  <c r="DE81" i="14"/>
  <c r="DF81" i="14" s="1"/>
  <c r="DE78" i="14"/>
  <c r="DE77" i="14"/>
  <c r="DF77" i="14" s="1"/>
  <c r="DE76" i="14"/>
  <c r="DF76" i="14" s="1"/>
  <c r="DE74" i="14"/>
  <c r="DE72" i="14"/>
  <c r="DF72" i="14" s="1"/>
  <c r="DE68" i="14"/>
  <c r="DF68" i="14" s="1"/>
  <c r="DE67" i="14"/>
  <c r="DE62" i="14"/>
  <c r="DF62" i="14" s="1"/>
  <c r="DE61" i="14"/>
  <c r="DF61" i="14" s="1"/>
  <c r="DE56" i="14"/>
  <c r="DF56" i="14" s="1"/>
  <c r="DE55" i="14"/>
  <c r="DF55" i="14" s="1"/>
  <c r="DE54" i="14"/>
  <c r="DF54" i="14" s="1"/>
  <c r="DE46" i="14"/>
  <c r="DF46" i="14" s="1"/>
  <c r="DE42" i="14"/>
  <c r="DF42" i="14" s="1"/>
  <c r="DE41" i="14"/>
  <c r="DF41" i="14" s="1"/>
  <c r="DE40" i="14"/>
  <c r="DF40" i="14" s="1"/>
  <c r="DE39" i="14"/>
  <c r="DF39" i="14" s="1"/>
  <c r="DE38" i="14"/>
  <c r="DF38" i="14" s="1"/>
  <c r="DE37" i="14"/>
  <c r="DF37" i="14" s="1"/>
  <c r="DE34" i="14"/>
  <c r="DE33" i="14"/>
  <c r="DE32" i="14"/>
  <c r="DF32" i="14" s="1"/>
  <c r="DE31" i="14"/>
  <c r="DF31" i="14" s="1"/>
  <c r="DE30" i="14"/>
  <c r="DE29" i="14"/>
  <c r="DF29" i="14" s="1"/>
  <c r="DE28" i="14"/>
  <c r="DF28" i="14" s="1"/>
  <c r="DE27" i="14"/>
  <c r="DF27" i="14" s="1"/>
  <c r="DE26" i="14"/>
  <c r="DF26" i="14" s="1"/>
  <c r="DE7" i="14"/>
  <c r="DF7" i="14" s="1"/>
  <c r="DC12" i="14" l="1"/>
  <c r="DD12" i="14" s="1"/>
  <c r="DD24" i="14"/>
  <c r="DE8" i="14"/>
  <c r="DF8" i="14" s="1"/>
  <c r="DC9" i="14"/>
  <c r="DC91" i="14" s="1"/>
  <c r="DD91" i="14" s="1"/>
  <c r="DD50" i="14"/>
  <c r="DD14" i="14"/>
  <c r="DD36" i="14"/>
  <c r="DD66" i="14"/>
  <c r="DC70" i="14"/>
  <c r="DD70" i="14" s="1"/>
  <c r="DD60" i="14"/>
  <c r="CR87" i="14"/>
  <c r="DD9" i="14" l="1"/>
  <c r="DC89" i="14"/>
  <c r="DD89" i="14" s="1"/>
  <c r="DC15" i="14"/>
  <c r="DD15" i="14" s="1"/>
  <c r="DA71" i="14"/>
  <c r="DB61" i="14"/>
  <c r="DA9" i="14"/>
  <c r="DB7" i="14"/>
  <c r="DB8" i="14"/>
  <c r="DB26" i="14"/>
  <c r="DB27" i="14"/>
  <c r="DB28" i="14"/>
  <c r="DB29" i="14"/>
  <c r="DB30" i="14"/>
  <c r="DB31" i="14"/>
  <c r="DB32" i="14"/>
  <c r="DB33" i="14"/>
  <c r="DB34" i="14"/>
  <c r="DB37" i="14"/>
  <c r="DB38" i="14"/>
  <c r="DB39" i="14"/>
  <c r="DB40" i="14"/>
  <c r="DB41" i="14"/>
  <c r="DB42" i="14"/>
  <c r="DB46" i="14"/>
  <c r="DB54" i="14"/>
  <c r="DB55" i="14"/>
  <c r="DB62" i="14"/>
  <c r="DB67" i="14"/>
  <c r="DB68" i="14"/>
  <c r="DB72" i="14"/>
  <c r="DB74" i="14"/>
  <c r="DB76" i="14"/>
  <c r="DB77" i="14"/>
  <c r="DB78" i="14"/>
  <c r="DB81" i="14"/>
  <c r="DB82" i="14"/>
  <c r="DB83" i="14"/>
  <c r="DB95" i="14"/>
  <c r="CY115" i="14" s="1"/>
  <c r="DA44" i="14"/>
  <c r="DA36" i="14"/>
  <c r="DA24" i="14"/>
  <c r="DA50" i="14"/>
  <c r="DA58" i="14" s="1"/>
  <c r="DA13" i="14" s="1"/>
  <c r="DA60" i="14"/>
  <c r="DA64" i="14" s="1"/>
  <c r="DA14" i="14" s="1"/>
  <c r="DA66" i="14"/>
  <c r="DA73" i="14"/>
  <c r="DA75" i="14"/>
  <c r="DA80" i="14"/>
  <c r="DA16" i="14"/>
  <c r="DA86" i="14"/>
  <c r="DA91" i="14"/>
  <c r="DA48" i="14" l="1"/>
  <c r="DA12" i="14" s="1"/>
  <c r="DC93" i="14"/>
  <c r="DD93" i="14" s="1"/>
  <c r="DC17" i="14"/>
  <c r="DD17" i="14" s="1"/>
  <c r="DA70" i="14"/>
  <c r="CY53" i="14"/>
  <c r="CY51" i="14"/>
  <c r="CX53" i="14"/>
  <c r="DE53" i="14" s="1"/>
  <c r="DF53" i="14" s="1"/>
  <c r="CX52" i="14"/>
  <c r="CX51" i="14"/>
  <c r="DE51" i="14" s="1"/>
  <c r="DF51" i="14" s="1"/>
  <c r="CZ44" i="14"/>
  <c r="CZ86" i="14"/>
  <c r="CZ80" i="14"/>
  <c r="CZ75" i="14"/>
  <c r="CZ73" i="14"/>
  <c r="CZ71" i="14"/>
  <c r="CZ66" i="14"/>
  <c r="CZ60" i="14"/>
  <c r="CZ64" i="14" s="1"/>
  <c r="CZ14" i="14" s="1"/>
  <c r="CZ50" i="14"/>
  <c r="CZ58" i="14" s="1"/>
  <c r="CZ13" i="14" s="1"/>
  <c r="CZ36" i="14"/>
  <c r="CZ24" i="14"/>
  <c r="CZ16" i="14"/>
  <c r="CZ9" i="14"/>
  <c r="CZ91" i="14" s="1"/>
  <c r="DB52" i="14" l="1"/>
  <c r="DE52" i="14"/>
  <c r="DF52" i="14" s="1"/>
  <c r="DB51" i="14"/>
  <c r="DB53" i="14"/>
  <c r="DA84" i="14"/>
  <c r="DA15" i="14"/>
  <c r="DA89" i="14"/>
  <c r="CZ70" i="14"/>
  <c r="CZ48" i="14"/>
  <c r="DA17" i="14" l="1"/>
  <c r="DA93" i="14"/>
  <c r="CZ12" i="14"/>
  <c r="CZ84" i="14"/>
  <c r="CZ15" i="14"/>
  <c r="CZ89" i="14"/>
  <c r="CY56" i="14"/>
  <c r="DB56" i="14" s="1"/>
  <c r="CZ17" i="14" l="1"/>
  <c r="CZ93" i="14"/>
  <c r="CX25" i="14"/>
  <c r="CX87" i="14"/>
  <c r="DB87" i="14" l="1"/>
  <c r="DE87" i="14"/>
  <c r="DF87" i="14" s="1"/>
  <c r="DB25" i="14"/>
  <c r="DE25" i="14"/>
  <c r="DF25" i="14" s="1"/>
  <c r="CY86" i="14"/>
  <c r="CY80" i="14"/>
  <c r="CY75" i="14"/>
  <c r="CY73" i="14"/>
  <c r="CY71" i="14"/>
  <c r="CY66" i="14"/>
  <c r="CY60" i="14"/>
  <c r="CY50" i="14"/>
  <c r="CY58" i="14" s="1"/>
  <c r="CY44" i="14"/>
  <c r="CY36" i="14"/>
  <c r="CY24" i="14"/>
  <c r="CY21" i="14"/>
  <c r="CY16" i="14"/>
  <c r="CY9" i="14"/>
  <c r="CY91" i="14" s="1"/>
  <c r="CY64" i="14" l="1"/>
  <c r="CY13" i="14"/>
  <c r="CY70" i="14"/>
  <c r="CY89" i="14" s="1"/>
  <c r="CY48" i="14"/>
  <c r="CY14" i="14" l="1"/>
  <c r="CY12" i="14"/>
  <c r="CY15" i="14"/>
  <c r="CY93" i="14"/>
  <c r="CY84" i="14"/>
  <c r="CX45" i="14"/>
  <c r="CX86" i="14"/>
  <c r="CX80" i="14"/>
  <c r="CX75" i="14"/>
  <c r="CX73" i="14"/>
  <c r="CX71" i="14"/>
  <c r="CX66" i="14"/>
  <c r="CX60" i="14"/>
  <c r="CX50" i="14"/>
  <c r="CX36" i="14"/>
  <c r="CX24" i="14"/>
  <c r="CX21" i="14"/>
  <c r="CX9" i="14"/>
  <c r="CX16" i="14"/>
  <c r="DB66" i="14" l="1"/>
  <c r="DE66" i="14"/>
  <c r="DF66" i="14" s="1"/>
  <c r="DB16" i="14"/>
  <c r="DE16" i="14"/>
  <c r="DF16" i="14" s="1"/>
  <c r="DB36" i="14"/>
  <c r="DE36" i="14"/>
  <c r="DF36" i="14" s="1"/>
  <c r="DB71" i="14"/>
  <c r="DE71" i="14"/>
  <c r="DF71" i="14" s="1"/>
  <c r="DB86" i="14"/>
  <c r="DE86" i="14"/>
  <c r="DF86" i="14" s="1"/>
  <c r="DB9" i="14"/>
  <c r="DE9" i="14"/>
  <c r="DF9" i="14" s="1"/>
  <c r="DB50" i="14"/>
  <c r="DE50" i="14"/>
  <c r="DF50" i="14" s="1"/>
  <c r="DB73" i="14"/>
  <c r="DE73" i="14"/>
  <c r="DB45" i="14"/>
  <c r="DE45" i="14"/>
  <c r="DF45" i="14" s="1"/>
  <c r="DB60" i="14"/>
  <c r="DE60" i="14"/>
  <c r="DF60" i="14" s="1"/>
  <c r="DB75" i="14"/>
  <c r="DE75" i="14"/>
  <c r="DF75" i="14" s="1"/>
  <c r="DB80" i="14"/>
  <c r="DE80" i="14"/>
  <c r="DF80" i="14" s="1"/>
  <c r="DB24" i="14"/>
  <c r="DE24" i="14"/>
  <c r="DF24" i="14" s="1"/>
  <c r="DB21" i="14"/>
  <c r="DE21" i="14"/>
  <c r="CX44" i="14"/>
  <c r="CX64" i="14"/>
  <c r="CX58" i="14"/>
  <c r="CX91" i="14"/>
  <c r="CY17" i="14"/>
  <c r="CX70" i="14"/>
  <c r="DB91" i="14" l="1"/>
  <c r="DE91" i="14"/>
  <c r="DF91" i="14" s="1"/>
  <c r="DB70" i="14"/>
  <c r="DE70" i="14"/>
  <c r="DF70" i="14" s="1"/>
  <c r="DB44" i="14"/>
  <c r="DE44" i="14"/>
  <c r="DF44" i="14" s="1"/>
  <c r="CX13" i="14"/>
  <c r="CX14" i="14"/>
  <c r="CX48" i="14"/>
  <c r="CX84" i="14"/>
  <c r="CX15" i="14"/>
  <c r="CX89" i="14"/>
  <c r="CT95" i="14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9" i="14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DB14" i="14" l="1"/>
  <c r="DE14" i="14"/>
  <c r="DF14" i="14" s="1"/>
  <c r="DB13" i="14"/>
  <c r="DE13" i="14"/>
  <c r="DF13" i="14" s="1"/>
  <c r="DB84" i="14"/>
  <c r="DE84" i="14"/>
  <c r="DF84" i="14" s="1"/>
  <c r="DB89" i="14"/>
  <c r="DE89" i="14"/>
  <c r="DF89" i="14" s="1"/>
  <c r="DB15" i="14"/>
  <c r="DE15" i="14"/>
  <c r="DF15" i="14" s="1"/>
  <c r="CV91" i="14"/>
  <c r="CX12" i="14"/>
  <c r="CW95" i="14"/>
  <c r="CX93" i="14"/>
  <c r="CV58" i="14"/>
  <c r="CV70" i="14"/>
  <c r="CV48" i="14"/>
  <c r="CV64" i="14"/>
  <c r="CU44" i="14"/>
  <c r="CU86" i="14"/>
  <c r="CU80" i="14"/>
  <c r="CU75" i="14"/>
  <c r="CU73" i="14"/>
  <c r="CU71" i="14"/>
  <c r="CU66" i="14"/>
  <c r="CU60" i="14"/>
  <c r="CU50" i="14"/>
  <c r="CU36" i="14"/>
  <c r="CU24" i="14"/>
  <c r="CU21" i="14"/>
  <c r="CU16" i="14"/>
  <c r="CU9" i="14"/>
  <c r="DB93" i="14" l="1"/>
  <c r="DE93" i="14"/>
  <c r="DF93" i="14" s="1"/>
  <c r="DB12" i="14"/>
  <c r="DE12" i="14"/>
  <c r="DF12" i="14" s="1"/>
  <c r="CV84" i="14"/>
  <c r="CX17" i="14"/>
  <c r="CU91" i="14"/>
  <c r="CU58" i="14"/>
  <c r="CV15" i="14"/>
  <c r="CV13" i="14"/>
  <c r="CV89" i="14"/>
  <c r="CV14" i="14"/>
  <c r="CV12" i="14"/>
  <c r="CU64" i="14"/>
  <c r="CU70" i="14"/>
  <c r="CU48" i="14"/>
  <c r="DB17" i="14" l="1"/>
  <c r="DE17" i="14"/>
  <c r="DF17" i="14" s="1"/>
  <c r="CU12" i="14"/>
  <c r="CU84" i="14"/>
  <c r="CU13" i="14"/>
  <c r="CU14" i="14"/>
  <c r="CU15" i="14"/>
  <c r="CV93" i="14"/>
  <c r="CV17" i="14"/>
  <c r="CU89" i="14"/>
  <c r="CT56" i="14"/>
  <c r="CU17" i="14" l="1"/>
  <c r="CW56" i="14"/>
  <c r="CU93" i="14"/>
  <c r="CW25" i="14" l="1"/>
  <c r="CT21" i="14"/>
  <c r="CT86" i="14"/>
  <c r="CT76" i="14"/>
  <c r="CT68" i="14"/>
  <c r="CT80" i="14"/>
  <c r="CT73" i="14"/>
  <c r="CT71" i="14"/>
  <c r="CT60" i="14"/>
  <c r="CT50" i="14"/>
  <c r="CT44" i="14"/>
  <c r="CT36" i="14"/>
  <c r="CT24" i="14"/>
  <c r="CT64" i="14" l="1"/>
  <c r="CW76" i="14"/>
  <c r="CT75" i="14"/>
  <c r="CT66" i="14"/>
  <c r="CW68" i="14"/>
  <c r="CT58" i="14"/>
  <c r="CT48" i="14"/>
  <c r="CT16" i="14"/>
  <c r="CT9" i="14"/>
  <c r="CT12" i="14" l="1"/>
  <c r="CT14" i="14"/>
  <c r="CT13" i="14"/>
  <c r="CT91" i="14"/>
  <c r="CT70" i="14"/>
  <c r="CT84" i="14" l="1"/>
  <c r="CT89" i="14"/>
  <c r="CT15" i="14"/>
  <c r="CM38" i="14"/>
  <c r="CS9" i="14"/>
  <c r="CK87" i="14"/>
  <c r="CK56" i="14"/>
  <c r="CS86" i="14"/>
  <c r="CS75" i="14"/>
  <c r="CS73" i="14"/>
  <c r="CS71" i="14"/>
  <c r="CS80" i="14"/>
  <c r="CS66" i="14"/>
  <c r="CS60" i="14"/>
  <c r="CS50" i="14"/>
  <c r="CS44" i="14"/>
  <c r="CS36" i="14"/>
  <c r="CS24" i="14"/>
  <c r="CS21" i="14"/>
  <c r="CT93" i="14" l="1"/>
  <c r="CT17" i="14"/>
  <c r="CW44" i="14"/>
  <c r="CW80" i="14"/>
  <c r="CW86" i="14"/>
  <c r="CW21" i="14"/>
  <c r="CW71" i="14"/>
  <c r="CW24" i="14"/>
  <c r="CW73" i="14"/>
  <c r="CW36" i="14"/>
  <c r="CW75" i="14"/>
  <c r="CW50" i="14"/>
  <c r="CS91" i="14"/>
  <c r="CW9" i="14"/>
  <c r="CW66" i="14"/>
  <c r="CS64" i="14"/>
  <c r="CW60" i="14"/>
  <c r="CS58" i="14"/>
  <c r="CS48" i="14"/>
  <c r="CS16" i="14"/>
  <c r="CS70" i="14"/>
  <c r="CQ25" i="14"/>
  <c r="CR25" i="14" s="1"/>
  <c r="CS14" i="14" l="1"/>
  <c r="CW14" i="14" s="1"/>
  <c r="CS15" i="14"/>
  <c r="CS84" i="14"/>
  <c r="CW70" i="14"/>
  <c r="CW84" i="14" s="1"/>
  <c r="CW91" i="14"/>
  <c r="CW16" i="14"/>
  <c r="CS89" i="14"/>
  <c r="CS13" i="14"/>
  <c r="CS12" i="14"/>
  <c r="CL53" i="14"/>
  <c r="CL51" i="14"/>
  <c r="CJ53" i="14"/>
  <c r="CJ51" i="14"/>
  <c r="CW12" i="14" l="1"/>
  <c r="CW13" i="14"/>
  <c r="CW89" i="14"/>
  <c r="CS93" i="14"/>
  <c r="CW15" i="14" l="1"/>
  <c r="CS17" i="14"/>
  <c r="CW93" i="14"/>
  <c r="DG7" i="14"/>
  <c r="DG8" i="14"/>
  <c r="DG25" i="14"/>
  <c r="DG26" i="14"/>
  <c r="DG28" i="14"/>
  <c r="DG29" i="14"/>
  <c r="DG30" i="14"/>
  <c r="DG31" i="14"/>
  <c r="DG32" i="14"/>
  <c r="DG33" i="14"/>
  <c r="DG34" i="14"/>
  <c r="DG37" i="14"/>
  <c r="DG38" i="14"/>
  <c r="DG39" i="14"/>
  <c r="DG40" i="14"/>
  <c r="DG41" i="14"/>
  <c r="DG42" i="14"/>
  <c r="DG45" i="14"/>
  <c r="DG46" i="14"/>
  <c r="DG51" i="14"/>
  <c r="DG52" i="14"/>
  <c r="DG53" i="14"/>
  <c r="DG54" i="14"/>
  <c r="DG55" i="14"/>
  <c r="DG56" i="14"/>
  <c r="DG61" i="14"/>
  <c r="DG62" i="14"/>
  <c r="DG67" i="14"/>
  <c r="DG72" i="14"/>
  <c r="DG74" i="14"/>
  <c r="DG76" i="14"/>
  <c r="DG78" i="14"/>
  <c r="DG81" i="14"/>
  <c r="DG87" i="14"/>
  <c r="DG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W17" i="14" l="1"/>
  <c r="CQ64" i="14"/>
  <c r="CQ14" i="14" s="1"/>
  <c r="CQ58" i="14"/>
  <c r="CQ13" i="14" s="1"/>
  <c r="CQ91" i="14"/>
  <c r="DH40" i="14"/>
  <c r="DH76" i="14"/>
  <c r="DH38" i="14"/>
  <c r="DH42" i="14"/>
  <c r="DH72" i="14"/>
  <c r="DH81" i="14"/>
  <c r="DH8" i="14"/>
  <c r="DH56" i="14"/>
  <c r="DH52" i="14"/>
  <c r="DH32" i="14"/>
  <c r="DH28" i="14"/>
  <c r="DH95" i="14"/>
  <c r="DH62" i="14"/>
  <c r="DH54" i="14"/>
  <c r="DH46" i="14"/>
  <c r="DH30" i="14"/>
  <c r="DH26" i="14"/>
  <c r="DH31" i="14"/>
  <c r="DH51" i="14"/>
  <c r="DH67" i="14"/>
  <c r="DH25" i="14"/>
  <c r="DH29" i="14"/>
  <c r="DH53" i="14"/>
  <c r="DH39" i="14"/>
  <c r="CQ70" i="14"/>
  <c r="CQ89" i="14" s="1"/>
  <c r="CQ48" i="14"/>
  <c r="DH7" i="14" l="1"/>
  <c r="DH87" i="14"/>
  <c r="DH45" i="14"/>
  <c r="DH41" i="14"/>
  <c r="DH55" i="14"/>
  <c r="DH37" i="14"/>
  <c r="DH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G68" i="14"/>
  <c r="CM75" i="14"/>
  <c r="CM58" i="14"/>
  <c r="DG77" i="14"/>
  <c r="CJ75" i="14"/>
  <c r="CR68" i="14"/>
  <c r="CL75" i="14"/>
  <c r="CR77" i="14"/>
  <c r="CP93" i="14"/>
  <c r="CM66" i="14"/>
  <c r="CP15" i="14"/>
  <c r="CM64" i="14"/>
  <c r="CM48" i="14"/>
  <c r="CL21" i="14"/>
  <c r="CL86" i="14"/>
  <c r="CR86" i="14" s="1"/>
  <c r="CL80" i="14"/>
  <c r="CL73" i="14"/>
  <c r="CL71" i="14"/>
  <c r="CL60" i="14"/>
  <c r="CL50" i="14"/>
  <c r="CL44" i="14"/>
  <c r="CL36" i="14"/>
  <c r="CL24" i="14"/>
  <c r="CR24" i="14" s="1"/>
  <c r="CL16" i="14"/>
  <c r="CR16" i="14" s="1"/>
  <c r="CL9" i="14"/>
  <c r="DH68" i="14" l="1"/>
  <c r="CM70" i="14"/>
  <c r="CM89" i="14" s="1"/>
  <c r="CR66" i="14"/>
  <c r="CM13" i="14"/>
  <c r="DG66" i="14"/>
  <c r="DH66" i="14" s="1"/>
  <c r="DG75" i="14"/>
  <c r="DH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R12" i="14" s="1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H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R17" i="14" s="1"/>
  <c r="CI13" i="14"/>
  <c r="CI84" i="14"/>
  <c r="CI89" i="14"/>
  <c r="CI14" i="14"/>
  <c r="CI12" i="14"/>
  <c r="CJ17" i="14" l="1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G50" i="14" l="1"/>
  <c r="DH50" i="14" s="1"/>
  <c r="DG27" i="14"/>
  <c r="DH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G24" i="14" l="1"/>
  <c r="DH24" i="14" s="1"/>
  <c r="DG60" i="14"/>
  <c r="DH60" i="14" s="1"/>
  <c r="DG86" i="14"/>
  <c r="DH86" i="14" s="1"/>
  <c r="DG9" i="14"/>
  <c r="DH9" i="14" s="1"/>
  <c r="DG36" i="14"/>
  <c r="DH36" i="14" s="1"/>
  <c r="DG71" i="14"/>
  <c r="DH71" i="14" s="1"/>
  <c r="DG16" i="14"/>
  <c r="DH16" i="14" s="1"/>
  <c r="DG44" i="14"/>
  <c r="DH44" i="14" s="1"/>
  <c r="DG73" i="14"/>
  <c r="DG21" i="14"/>
  <c r="DG58" i="14"/>
  <c r="DH58" i="14" s="1"/>
  <c r="DG80" i="14"/>
  <c r="DH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G91" i="14" l="1"/>
  <c r="DH91" i="14" s="1"/>
  <c r="DG13" i="14"/>
  <c r="DH13" i="14" s="1"/>
  <c r="DG70" i="14"/>
  <c r="DH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G14" i="14" l="1"/>
  <c r="DH14" i="14" s="1"/>
  <c r="DG84" i="14"/>
  <c r="DH84" i="14" s="1"/>
  <c r="DG12" i="14"/>
  <c r="DH12" i="14" s="1"/>
  <c r="DG89" i="14"/>
  <c r="DH89" i="14" s="1"/>
  <c r="CK84" i="14"/>
  <c r="CK89" i="14"/>
  <c r="CK12" i="14"/>
  <c r="CK14" i="14"/>
  <c r="CE91" i="14"/>
  <c r="CE13" i="14"/>
  <c r="CE64" i="14"/>
  <c r="CB117" i="14"/>
  <c r="CD117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G15" i="14" l="1"/>
  <c r="DH15" i="14" s="1"/>
  <c r="DG93" i="14"/>
  <c r="DH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G17" i="14" l="1"/>
  <c r="DH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66" i="14" l="1"/>
  <c r="BV46" i="14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<sst xmlns="http://schemas.openxmlformats.org/spreadsheetml/2006/main" count="359" uniqueCount="137">
  <si>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</si>
  <si>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</si>
  <si>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</si>
  <si>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</si>
  <si>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</si>
  <si>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</si>
  <si>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</si>
  <si>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</si>
  <si>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</si>
  <si>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</si>
  <si>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</si>
  <si>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</si>
  <si>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</si>
  <si>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</si>
  <si>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</si>
  <si>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</si>
  <si>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</si>
  <si>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</si>
  <si>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</si>
  <si>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</si>
  <si>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</si>
  <si>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</si>
  <si>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</si>
  <si>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</si>
  <si>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</si>
  <si>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</si>
  <si>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</si>
  <si>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</si>
  <si>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</si>
  <si>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</si>
  <si>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</si>
  <si>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</si>
  <si>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</si>
  <si>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</si>
  <si>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</si>
  <si>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</si>
  <si>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</si>
  <si>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</si>
  <si>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</si>
  <si>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</si>
  <si>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</si>
  <si>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</si>
  <si>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</si>
  <si>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</si>
  <si>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</si>
  <si>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</si>
  <si>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</si>
  <si>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</si>
  <si>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</si>
  <si>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</si>
  <si>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</si>
  <si>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</si>
  <si>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</si>
  <si>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</si>
  <si>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</si>
  <si>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</si>
  <si>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</si>
  <si>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</si>
  <si>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</si>
  <si>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</si>
  <si>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</si>
  <si>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</si>
  <si>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</si>
  <si>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</si>
  <si>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</si>
  <si>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</si>
  <si>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</si>
  <si>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</si>
  <si>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</si>
  <si>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</si>
  <si>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</si>
  <si>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</si>
  <si>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</si>
  <si>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</si>
  <si>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</si>
  <si>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</si>
  <si>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</si>
  <si>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</si>
  <si>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</si>
  <si>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</si>
  <si>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</si>
  <si>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</si>
  <si>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</si>
  <si>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</si>
  <si>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</si>
  <si>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</si>
  <si>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</si>
  <si>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</si>
  <si>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</si>
  <si>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</si>
  <si>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</si>
  <si>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</si>
  <si>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</si>
  <si>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</si>
  <si>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</si>
  <si>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</si>
  <si>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</si>
  <si>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</si>
  <si>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</si>
  <si>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</si>
  <si>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</si>
  <si>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</si>
  <si>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</si>
  <si>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</si>
  <si>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</si>
  <si>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</si>
  <si>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</si>
  <si>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</si>
  <si>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</si>
  <si>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</si>
  <si>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</si>
  <si>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</si>
  <si>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</si>
  <si>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</si>
  <si>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</si>
  <si>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</si>
  <si>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</si>
  <si>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</si>
  <si>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</si>
  <si>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</si>
  <si>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</si>
  <si>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</si>
  <si>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</si>
  <si>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</si>
  <si>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</si>
  <si>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</si>
  <si>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</si>
  <si>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</si>
  <si>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</si>
  <si>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</si>
  <si>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</si>
  <si>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Kv 1</t>
  </si>
  <si>
    <t>Kv 2</t>
  </si>
  <si>
    <t>Kv 3</t>
  </si>
  <si>
    <t>Kv 4</t>
  </si>
  <si>
    <t>Prognosen för 2018 är ca 49,3 mdkr enligt ESV:s Bp 2018:1. Utfallet under det första kvartalet uppgick till 16,7 procent av årsprognosen. År 2017 uppgick andelen till 17,9 procent.</t>
  </si>
  <si>
    <t>Underlag till Statens finansiella sparande UFS kv 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</si>
</sst>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-1]_-;\-* #,##0.00\ [$€-1]_-;_-* &quot;-&quot;??\ [$€-1]_-"/>
    <numFmt numFmtId="167" formatCode="#,##0.000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3" xfId="0" applyNumberFormat="1" applyFont="1" applyBorder="1"/>
    <xf numFmtId="165" fontId="4" fillId="0" borderId="0" xfId="2" applyNumberFormat="1" applyFont="1"/>
    <xf numFmtId="167" fontId="4" fillId="0" borderId="0" xfId="0" applyNumberFormat="1" applyFont="1" applyFill="1" applyBorder="1"/>
    <xf numFmtId="3" fontId="8" fillId="0" borderId="0" xfId="0" applyNumberFormat="1" applyFont="1" applyFill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M460"/>
  <sheetViews>
    <sheetView tabSelected="1" zoomScaleNormal="100" workbookViewId="0">
      <pane xSplit="62" ySplit="5" topLeftCell="CW6" activePane="bottomRight" state="frozen"/>
      <selection pane="topRight" activeCell="BK1" sqref="BK1"/>
      <selection pane="bottomLeft" activeCell="A5" sqref="A5"/>
      <selection pane="bottomRight" activeCell="DF12" sqref="DF12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100" width="8.5703125" style="13" hidden="1" customWidth="1"/>
    <col min="101" max="108" width="8.5703125" style="13" customWidth="1"/>
    <col min="109" max="109" width="7.140625" style="13" customWidth="1"/>
    <col min="110" max="110" width="6.7109375" style="13" customWidth="1"/>
    <col min="111" max="112" width="6.7109375" style="13" hidden="1" customWidth="1"/>
    <col min="113" max="113" width="2.42578125" style="4" customWidth="1"/>
    <col min="114" max="114" width="5.7109375" style="4" customWidth="1"/>
    <col min="115" max="115" width="12.140625" style="4" customWidth="1"/>
    <col min="116" max="16384" width="9.140625" style="4"/>
  </cols>
  <sheetData>
    <row r="1" spans="1:125" x14ac:dyDescent="0.2">
      <c r="A1" s="80" t="s">
        <v>136</v>
      </c>
      <c r="AB1" s="74"/>
      <c r="AP1" s="74"/>
    </row>
    <row r="2" spans="1:125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I2" s="3"/>
      <c r="DJ2" s="3"/>
      <c r="DK2" s="3"/>
      <c r="DL2" s="3"/>
      <c r="DM2" s="3"/>
      <c r="DN2" s="3"/>
    </row>
    <row r="3" spans="1:125" ht="15" customHeight="1" x14ac:dyDescent="0.3">
      <c r="A3" s="75" t="s">
        <v>121</v>
      </c>
      <c r="C3" s="46"/>
      <c r="D3" s="15"/>
      <c r="E3" s="45"/>
      <c r="G3" s="126" t="s">
        <v>3</v>
      </c>
      <c r="H3" s="126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7"/>
      <c r="BV3" s="137"/>
      <c r="BW3" s="137"/>
      <c r="BX3" s="137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3"/>
      <c r="DJ3" s="3"/>
      <c r="DK3" s="3"/>
      <c r="DL3" s="3"/>
      <c r="DM3" s="3"/>
      <c r="DN3" s="3"/>
    </row>
    <row r="4" spans="1:125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7">
        <v>2003</v>
      </c>
      <c r="T4" s="127"/>
      <c r="U4" s="127"/>
      <c r="V4" s="127"/>
      <c r="W4" s="85"/>
      <c r="X4" s="31"/>
      <c r="Z4" s="127">
        <v>2004</v>
      </c>
      <c r="AA4" s="128"/>
      <c r="AB4" s="128"/>
      <c r="AC4" s="128"/>
      <c r="AD4" s="86"/>
      <c r="AE4" s="87"/>
      <c r="AF4" s="85"/>
      <c r="AG4" s="127">
        <v>2005</v>
      </c>
      <c r="AH4" s="127"/>
      <c r="AI4" s="127"/>
      <c r="AJ4" s="135"/>
      <c r="AK4" s="135"/>
      <c r="AL4" s="88"/>
      <c r="AM4" s="127">
        <v>2006</v>
      </c>
      <c r="AN4" s="127"/>
      <c r="AO4" s="127"/>
      <c r="AP4" s="135"/>
      <c r="AQ4" s="135"/>
      <c r="AR4" s="85"/>
      <c r="AS4" s="87"/>
      <c r="AT4" s="87"/>
      <c r="AU4" s="85"/>
      <c r="AV4" s="87">
        <v>2007</v>
      </c>
      <c r="AW4" s="127">
        <v>2008</v>
      </c>
      <c r="AX4" s="127"/>
      <c r="AY4" s="135"/>
      <c r="AZ4" s="135"/>
      <c r="BA4" s="87">
        <v>2008</v>
      </c>
      <c r="BB4" s="127">
        <v>2009</v>
      </c>
      <c r="BC4" s="127"/>
      <c r="BD4" s="127"/>
      <c r="BE4" s="127"/>
      <c r="BF4" s="127"/>
      <c r="BG4" s="87">
        <v>2010</v>
      </c>
      <c r="BH4" s="87"/>
      <c r="BI4" s="87"/>
      <c r="BJ4" s="87"/>
      <c r="BK4" s="87">
        <v>2010</v>
      </c>
      <c r="BL4" s="133">
        <v>2011</v>
      </c>
      <c r="BM4" s="134"/>
      <c r="BN4" s="134"/>
      <c r="BO4" s="134"/>
      <c r="BP4" s="134"/>
      <c r="BQ4" s="133">
        <v>2012</v>
      </c>
      <c r="BR4" s="134"/>
      <c r="BS4" s="134"/>
      <c r="BT4" s="134"/>
      <c r="BU4" s="136"/>
      <c r="BV4" s="136"/>
      <c r="BW4" s="136"/>
      <c r="BX4" s="136"/>
      <c r="BY4" s="136"/>
      <c r="BZ4" s="136"/>
      <c r="CA4" s="136"/>
      <c r="CB4" s="139">
        <v>2013</v>
      </c>
      <c r="CC4" s="135"/>
      <c r="CD4" s="135"/>
      <c r="CE4" s="135"/>
      <c r="CF4" s="135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/>
      <c r="CZ4" s="76"/>
      <c r="DA4" s="76"/>
      <c r="DB4" s="76">
        <v>2017</v>
      </c>
      <c r="DC4" s="76">
        <v>2018</v>
      </c>
      <c r="DD4" s="76">
        <v>2018</v>
      </c>
      <c r="DE4" s="119" t="s">
        <v>129</v>
      </c>
      <c r="DF4" s="119" t="s">
        <v>130</v>
      </c>
      <c r="DG4" s="76"/>
      <c r="DH4" s="76"/>
      <c r="DI4" s="76"/>
      <c r="DJ4" s="117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</row>
    <row r="5" spans="1:125" s="2" customFormat="1" ht="25.5" x14ac:dyDescent="0.2">
      <c r="A5" s="85"/>
      <c r="B5" s="85"/>
      <c r="C5" s="85"/>
      <c r="D5" s="85"/>
      <c r="E5" s="99"/>
      <c r="F5" s="99" t="s">
        <v>69</v>
      </c>
      <c r="G5" s="99" t="s">
        <v>69</v>
      </c>
      <c r="H5" s="99" t="s">
        <v>69</v>
      </c>
      <c r="I5" s="100"/>
      <c r="J5" s="99" t="s">
        <v>65</v>
      </c>
      <c r="K5" s="99" t="s">
        <v>66</v>
      </c>
      <c r="L5" s="99" t="s">
        <v>67</v>
      </c>
      <c r="M5" s="99" t="s">
        <v>68</v>
      </c>
      <c r="N5" s="99"/>
      <c r="O5" s="99" t="s">
        <v>65</v>
      </c>
      <c r="P5" s="99" t="s">
        <v>66</v>
      </c>
      <c r="Q5" s="99" t="s">
        <v>67</v>
      </c>
      <c r="R5" s="99" t="s">
        <v>68</v>
      </c>
      <c r="S5" s="99" t="s">
        <v>65</v>
      </c>
      <c r="T5" s="99" t="s">
        <v>66</v>
      </c>
      <c r="U5" s="99" t="s">
        <v>67</v>
      </c>
      <c r="V5" s="99" t="s">
        <v>68</v>
      </c>
      <c r="W5" s="99"/>
      <c r="X5" s="99" t="s">
        <v>91</v>
      </c>
      <c r="Y5" s="85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3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4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89" t="s">
        <v>3</v>
      </c>
      <c r="CL5" s="89" t="s">
        <v>65</v>
      </c>
      <c r="CM5" s="89" t="s">
        <v>66</v>
      </c>
      <c r="CN5" s="89" t="s">
        <v>67</v>
      </c>
      <c r="CO5" s="89" t="s">
        <v>68</v>
      </c>
      <c r="CP5" s="89" t="s">
        <v>67</v>
      </c>
      <c r="CQ5" s="89" t="s">
        <v>68</v>
      </c>
      <c r="CR5" s="116" t="s">
        <v>3</v>
      </c>
      <c r="CS5" s="116" t="s">
        <v>131</v>
      </c>
      <c r="CT5" s="116" t="s">
        <v>132</v>
      </c>
      <c r="CU5" s="116" t="s">
        <v>133</v>
      </c>
      <c r="CV5" s="116" t="s">
        <v>134</v>
      </c>
      <c r="CW5" s="116" t="s">
        <v>3</v>
      </c>
      <c r="CX5" s="116" t="s">
        <v>131</v>
      </c>
      <c r="CY5" s="116" t="s">
        <v>132</v>
      </c>
      <c r="CZ5" s="116" t="s">
        <v>67</v>
      </c>
      <c r="DA5" s="116" t="s">
        <v>68</v>
      </c>
      <c r="DB5" s="116" t="s">
        <v>3</v>
      </c>
      <c r="DC5" s="116" t="s">
        <v>131</v>
      </c>
      <c r="DD5" s="116" t="s">
        <v>3</v>
      </c>
      <c r="DE5" s="116" t="s">
        <v>131</v>
      </c>
      <c r="DF5" s="116" t="s">
        <v>131</v>
      </c>
      <c r="DG5" s="76" t="s">
        <v>126</v>
      </c>
      <c r="DH5" s="76" t="s">
        <v>127</v>
      </c>
      <c r="DI5" s="76"/>
    </row>
    <row r="6" spans="1:125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</row>
    <row r="7" spans="1:125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1.7509999999999999</v>
      </c>
      <c r="CV7" s="78">
        <v>1.8</v>
      </c>
      <c r="CW7" s="78">
        <f>+CS7+CT7+CU7+CV7</f>
        <v>7.351</v>
      </c>
      <c r="CX7" s="78">
        <v>7.1</v>
      </c>
      <c r="CY7" s="78">
        <v>3.8</v>
      </c>
      <c r="CZ7" s="78">
        <v>4.3789999999999996</v>
      </c>
      <c r="DA7" s="78">
        <v>4.1159999999999997</v>
      </c>
      <c r="DB7" s="78">
        <f>+CX7+CY7+CZ7+DA7</f>
        <v>19.394999999999996</v>
      </c>
      <c r="DC7" s="78">
        <v>7.2809999999999997</v>
      </c>
      <c r="DD7" s="78">
        <f>+DC7</f>
        <v>7.2809999999999997</v>
      </c>
      <c r="DE7" s="78">
        <f>+DC7-CX7</f>
        <v>0.18100000000000005</v>
      </c>
      <c r="DF7" s="78">
        <f t="shared" ref="DF7:DF8" si="0">+DE7/CX7*100</f>
        <v>2.5492957746478884</v>
      </c>
      <c r="DG7" s="78">
        <f>+CL7+CM7+CP7+CQ7-CG7-CH7-CI7-CJ7</f>
        <v>-19.2</v>
      </c>
      <c r="DH7" s="78">
        <f>+DG7/(CG7+CH7+CI7+CJ7)*100</f>
        <v>-130.61224489795919</v>
      </c>
      <c r="DI7" s="78"/>
      <c r="DJ7" s="11"/>
      <c r="DK7" s="71"/>
    </row>
    <row r="8" spans="1:125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1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2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3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4">+CS8+CT8+CU8+CV8</f>
        <v>42.3</v>
      </c>
      <c r="CX8" s="78">
        <v>11.9</v>
      </c>
      <c r="CY8" s="78">
        <v>40.5</v>
      </c>
      <c r="CZ8" s="78">
        <v>12.5</v>
      </c>
      <c r="DA8" s="78">
        <v>12.106999999999999</v>
      </c>
      <c r="DB8" s="78">
        <f t="shared" ref="DB8:DB9" si="5">+CX8+CY8+CZ8+DA8</f>
        <v>77.007000000000005</v>
      </c>
      <c r="DC8" s="78">
        <f>0.687+12.253</f>
        <v>12.94</v>
      </c>
      <c r="DD8" s="78">
        <f>+DC8</f>
        <v>12.94</v>
      </c>
      <c r="DE8" s="78">
        <f t="shared" ref="DE8:DE9" si="6">+DC8-CX8</f>
        <v>1.0399999999999991</v>
      </c>
      <c r="DF8" s="78">
        <f t="shared" si="0"/>
        <v>8.7394957983193198</v>
      </c>
      <c r="DG8" s="78">
        <f t="shared" ref="DG8:DG71" si="7">+CL8+CM8+CP8+CQ8-CG8-CH8-CI8-CJ8</f>
        <v>24.3</v>
      </c>
      <c r="DH8" s="78">
        <f t="shared" ref="DH8:DH71" si="8">+DG8/(CG8+CH8+CI8+CJ8)*100</f>
        <v>368.18181818181819</v>
      </c>
      <c r="DI8" s="78"/>
      <c r="DJ8" s="11"/>
      <c r="DK8" s="71"/>
    </row>
    <row r="9" spans="1:125" x14ac:dyDescent="0.2">
      <c r="A9" s="81" t="s">
        <v>1</v>
      </c>
      <c r="B9" s="41"/>
      <c r="C9" s="81"/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1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2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3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3.2509999999999999</v>
      </c>
      <c r="CV9" s="79">
        <f>CV7+CV8</f>
        <v>23</v>
      </c>
      <c r="CW9" s="79">
        <f t="shared" si="4"/>
        <v>49.650999999999996</v>
      </c>
      <c r="CX9" s="79">
        <f>CX7+CX8</f>
        <v>19</v>
      </c>
      <c r="CY9" s="79">
        <f>CY7+CY8</f>
        <v>44.3</v>
      </c>
      <c r="CZ9" s="79">
        <f>CZ7+CZ8</f>
        <v>16.878999999999998</v>
      </c>
      <c r="DA9" s="79">
        <f>DA7+DA8</f>
        <v>16.222999999999999</v>
      </c>
      <c r="DB9" s="79">
        <f t="shared" si="5"/>
        <v>96.402000000000001</v>
      </c>
      <c r="DC9" s="79">
        <f>DC7+DC8</f>
        <v>20.221</v>
      </c>
      <c r="DD9" s="79">
        <f>+DC9</f>
        <v>20.221</v>
      </c>
      <c r="DE9" s="79">
        <f t="shared" si="6"/>
        <v>1.2210000000000001</v>
      </c>
      <c r="DF9" s="79">
        <f>+DE9/CX9*100</f>
        <v>6.4263157894736844</v>
      </c>
      <c r="DG9" s="79">
        <f t="shared" si="7"/>
        <v>5.0999999999999961</v>
      </c>
      <c r="DH9" s="79">
        <f t="shared" si="8"/>
        <v>23.943661971830963</v>
      </c>
      <c r="DI9" s="78"/>
      <c r="DJ9" s="11"/>
      <c r="DK9" s="71"/>
    </row>
    <row r="10" spans="1:125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78"/>
      <c r="DJ10" s="11"/>
      <c r="DK10" s="71"/>
    </row>
    <row r="11" spans="1:125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J11" s="11"/>
      <c r="DK11" s="71"/>
    </row>
    <row r="12" spans="1:125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9">J48</f>
        <v>7679</v>
      </c>
      <c r="K12" s="17">
        <f t="shared" si="9"/>
        <v>10737.791999999999</v>
      </c>
      <c r="L12" s="17">
        <f t="shared" si="9"/>
        <v>8828.0329999999994</v>
      </c>
      <c r="M12" s="17">
        <f t="shared" si="9"/>
        <v>12204.517</v>
      </c>
      <c r="N12" s="17"/>
      <c r="O12" s="17">
        <f t="shared" si="9"/>
        <v>7084</v>
      </c>
      <c r="P12" s="17">
        <f t="shared" si="9"/>
        <v>10187</v>
      </c>
      <c r="Q12" s="17">
        <f t="shared" si="9"/>
        <v>9159</v>
      </c>
      <c r="R12" s="17">
        <f t="shared" si="9"/>
        <v>11285</v>
      </c>
      <c r="S12" s="17">
        <f t="shared" si="9"/>
        <v>7937.2226590000018</v>
      </c>
      <c r="T12" s="17">
        <f t="shared" si="9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1"/>
        <v>18676.400000000001</v>
      </c>
      <c r="BW12" s="17">
        <f t="shared" ref="BW12:BW17" si="10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2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1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3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+CL12+CM12+CP12+CQ12-390-258</f>
        <v>32852.569999999992</v>
      </c>
      <c r="CS12" s="78">
        <f>CS48</f>
        <v>8061.4440000000004</v>
      </c>
      <c r="CT12" s="78">
        <f>CT48</f>
        <v>8515.48</v>
      </c>
      <c r="CU12" s="78">
        <f>CU48</f>
        <v>7011.2729999999983</v>
      </c>
      <c r="CV12" s="78">
        <f>CV48</f>
        <v>10011.974999999999</v>
      </c>
      <c r="CW12" s="78">
        <f t="shared" ref="CW12:CW17" si="12">+CS12+CT12+CU12+CV12</f>
        <v>33600.171999999991</v>
      </c>
      <c r="CX12" s="78">
        <f>CX48</f>
        <v>8251.1669999999995</v>
      </c>
      <c r="CY12" s="78">
        <f>CY48</f>
        <v>8540.3000000000011</v>
      </c>
      <c r="CZ12" s="78">
        <f>CZ48</f>
        <v>7524.0439999999999</v>
      </c>
      <c r="DA12" s="78">
        <f>DA48</f>
        <v>10337.434999999998</v>
      </c>
      <c r="DB12" s="78">
        <f t="shared" ref="DB12:DB17" si="13">+CX12+CY12+CZ12+DA12</f>
        <v>34652.945999999996</v>
      </c>
      <c r="DC12" s="78">
        <f>+DC21+DC24+DC36+DC44</f>
        <v>8398.57</v>
      </c>
      <c r="DD12" s="78">
        <f t="shared" ref="DD12:DD16" si="14">+DC12</f>
        <v>8398.57</v>
      </c>
      <c r="DE12" s="78">
        <f t="shared" ref="DE12:DE17" si="15">+DC12-CX12</f>
        <v>147.40300000000025</v>
      </c>
      <c r="DF12" s="78">
        <f t="shared" ref="DF12:DF17" si="16">+DE12/CX12*100</f>
        <v>1.7864503287837983</v>
      </c>
      <c r="DG12" s="17">
        <f t="shared" si="7"/>
        <v>1904.6699999999964</v>
      </c>
      <c r="DH12" s="17">
        <f t="shared" si="8"/>
        <v>6.0282188511800481</v>
      </c>
      <c r="DJ12" s="11"/>
      <c r="DK12" s="70"/>
    </row>
    <row r="13" spans="1:125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7">J58</f>
        <v>252</v>
      </c>
      <c r="K13" s="17">
        <f t="shared" si="17"/>
        <v>79</v>
      </c>
      <c r="L13" s="17">
        <f t="shared" si="17"/>
        <v>204</v>
      </c>
      <c r="M13" s="17">
        <f t="shared" si="17"/>
        <v>1279</v>
      </c>
      <c r="N13" s="17"/>
      <c r="O13" s="17">
        <f t="shared" si="17"/>
        <v>203.286</v>
      </c>
      <c r="P13" s="17">
        <f t="shared" si="17"/>
        <v>10</v>
      </c>
      <c r="Q13" s="17">
        <f t="shared" si="17"/>
        <v>221</v>
      </c>
      <c r="R13" s="17">
        <f t="shared" si="17"/>
        <v>799</v>
      </c>
      <c r="S13" s="17">
        <f t="shared" si="17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1"/>
        <v>753.6</v>
      </c>
      <c r="BW13" s="17">
        <f t="shared" si="10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2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1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3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5" si="18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2"/>
        <v>8201.9000000000015</v>
      </c>
      <c r="CX13" s="78">
        <f>CX58</f>
        <v>682.5</v>
      </c>
      <c r="CY13" s="78">
        <f>CY58</f>
        <v>3285</v>
      </c>
      <c r="CZ13" s="78">
        <f>CZ58</f>
        <v>1353.183</v>
      </c>
      <c r="DA13" s="78">
        <f>DA58</f>
        <v>3016.1750000000002</v>
      </c>
      <c r="DB13" s="78">
        <f t="shared" si="13"/>
        <v>8336.8580000000002</v>
      </c>
      <c r="DC13" s="78">
        <f>DC50</f>
        <v>1151.6390000000001</v>
      </c>
      <c r="DD13" s="78">
        <f t="shared" si="14"/>
        <v>1151.6390000000001</v>
      </c>
      <c r="DE13" s="78">
        <f t="shared" si="15"/>
        <v>469.13900000000012</v>
      </c>
      <c r="DF13" s="78">
        <f t="shared" si="16"/>
        <v>68.738315018315035</v>
      </c>
      <c r="DG13" s="17">
        <f t="shared" si="7"/>
        <v>-4441.1999999999989</v>
      </c>
      <c r="DH13" s="17">
        <f t="shared" si="8"/>
        <v>-49.542635313015921</v>
      </c>
      <c r="DJ13" s="11"/>
      <c r="DK13" s="70"/>
    </row>
    <row r="14" spans="1:125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9">J64</f>
        <v>169</v>
      </c>
      <c r="K14" s="17">
        <f t="shared" si="19"/>
        <v>179</v>
      </c>
      <c r="L14" s="17">
        <f t="shared" si="19"/>
        <v>232</v>
      </c>
      <c r="M14" s="17">
        <f t="shared" si="19"/>
        <v>84</v>
      </c>
      <c r="N14" s="17"/>
      <c r="O14" s="17">
        <f t="shared" si="19"/>
        <v>165</v>
      </c>
      <c r="P14" s="17">
        <f t="shared" si="19"/>
        <v>196</v>
      </c>
      <c r="Q14" s="17">
        <f t="shared" si="19"/>
        <v>202</v>
      </c>
      <c r="R14" s="17">
        <f t="shared" si="19"/>
        <v>189</v>
      </c>
      <c r="S14" s="17">
        <f t="shared" si="19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1"/>
        <v>86.799999999999983</v>
      </c>
      <c r="BW14" s="17">
        <f t="shared" si="10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2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1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3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8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2"/>
        <v>59.599999999999994</v>
      </c>
      <c r="CX14" s="78">
        <f>CX64</f>
        <v>2.2000000000000002</v>
      </c>
      <c r="CY14" s="78">
        <f>CY64</f>
        <v>6.8000000000000007</v>
      </c>
      <c r="CZ14" s="78">
        <f>CZ64</f>
        <v>1.5820000000000007</v>
      </c>
      <c r="DA14" s="78">
        <f>DA64</f>
        <v>4.4060000000000006</v>
      </c>
      <c r="DB14" s="78">
        <f t="shared" si="13"/>
        <v>14.988000000000001</v>
      </c>
      <c r="DC14" s="78">
        <f>DC60</f>
        <v>1.1799999999999997</v>
      </c>
      <c r="DD14" s="78">
        <f t="shared" si="14"/>
        <v>1.1799999999999997</v>
      </c>
      <c r="DE14" s="78">
        <f t="shared" si="15"/>
        <v>-1.0200000000000005</v>
      </c>
      <c r="DF14" s="78">
        <f t="shared" si="16"/>
        <v>-46.363636363636381</v>
      </c>
      <c r="DG14" s="17">
        <f t="shared" si="7"/>
        <v>-73.599999999999994</v>
      </c>
      <c r="DH14" s="17">
        <f t="shared" si="8"/>
        <v>-41.371557054525013</v>
      </c>
      <c r="DJ14" s="11"/>
      <c r="DK14" s="70"/>
    </row>
    <row r="15" spans="1:125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20">J84</f>
        <v>#REF!</v>
      </c>
      <c r="K15" s="17" t="e">
        <f t="shared" si="20"/>
        <v>#REF!</v>
      </c>
      <c r="L15" s="17" t="e">
        <f t="shared" si="20"/>
        <v>#REF!</v>
      </c>
      <c r="M15" s="17" t="e">
        <f t="shared" si="20"/>
        <v>#REF!</v>
      </c>
      <c r="N15" s="17"/>
      <c r="O15" s="17" t="e">
        <f t="shared" si="20"/>
        <v>#REF!</v>
      </c>
      <c r="P15" s="17" t="e">
        <f t="shared" si="20"/>
        <v>#REF!</v>
      </c>
      <c r="Q15" s="17" t="e">
        <f t="shared" si="20"/>
        <v>#REF!</v>
      </c>
      <c r="R15" s="17" t="e">
        <f t="shared" si="20"/>
        <v>#REF!</v>
      </c>
      <c r="S15" s="17">
        <f t="shared" si="20"/>
        <v>407.04243000000002</v>
      </c>
      <c r="T15" s="17">
        <f t="shared" si="20"/>
        <v>635.9</v>
      </c>
      <c r="U15" s="17">
        <f t="shared" si="20"/>
        <v>385.00000000000006</v>
      </c>
      <c r="V15" s="17">
        <f t="shared" si="20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1"/>
        <v>554.70000000000005</v>
      </c>
      <c r="BW15" s="17">
        <f t="shared" si="10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2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1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3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8"/>
        <v>648.4</v>
      </c>
      <c r="CS15" s="78">
        <f>CS66+CS70+CS80</f>
        <v>192.8</v>
      </c>
      <c r="CT15" s="78">
        <f t="shared" ref="CT15:CX15" si="21">CT66+CT70+CT80</f>
        <v>160.80000000000001</v>
      </c>
      <c r="CU15" s="78">
        <f t="shared" si="21"/>
        <v>135.49999999999997</v>
      </c>
      <c r="CV15" s="78">
        <f t="shared" si="21"/>
        <v>296.2</v>
      </c>
      <c r="CW15" s="78">
        <f t="shared" si="12"/>
        <v>785.3</v>
      </c>
      <c r="CX15" s="78">
        <f t="shared" si="21"/>
        <v>154.65100000000001</v>
      </c>
      <c r="CY15" s="78">
        <f t="shared" ref="CY15:CZ15" si="22">CY66+CY70+CY80</f>
        <v>201.3</v>
      </c>
      <c r="CZ15" s="78">
        <f t="shared" si="22"/>
        <v>154.3837</v>
      </c>
      <c r="DA15" s="78">
        <f t="shared" ref="DA15:DC15" si="23">DA66+DA70+DA80</f>
        <v>286.79300000000001</v>
      </c>
      <c r="DB15" s="78">
        <f t="shared" si="13"/>
        <v>797.1277</v>
      </c>
      <c r="DC15" s="78">
        <f t="shared" si="23"/>
        <v>158.75600000000003</v>
      </c>
      <c r="DD15" s="78">
        <f t="shared" si="14"/>
        <v>158.75600000000003</v>
      </c>
      <c r="DE15" s="78">
        <f t="shared" si="15"/>
        <v>4.1050000000000182</v>
      </c>
      <c r="DF15" s="78">
        <f t="shared" si="16"/>
        <v>2.6543636963226995</v>
      </c>
      <c r="DG15" s="17">
        <f t="shared" si="7"/>
        <v>-278.69999999999993</v>
      </c>
      <c r="DH15" s="17">
        <f t="shared" si="8"/>
        <v>-30.061482040772297</v>
      </c>
      <c r="DJ15" s="11"/>
      <c r="DK15" s="70"/>
    </row>
    <row r="16" spans="1:125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1"/>
        <v>-48.7</v>
      </c>
      <c r="BW16" s="17">
        <f t="shared" si="10"/>
        <v>-103.4</v>
      </c>
      <c r="BX16" s="69" t="s">
        <v>114</v>
      </c>
      <c r="BY16" s="69" t="s">
        <v>114</v>
      </c>
      <c r="BZ16" s="69" t="s">
        <v>114</v>
      </c>
      <c r="CA16" s="17">
        <f t="shared" si="2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1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3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+CL16+CM16+CP16+CQ16+390+257</f>
        <v>4007.8</v>
      </c>
      <c r="CS16" s="78">
        <f>+CS87</f>
        <v>18.649000000000001</v>
      </c>
      <c r="CT16" s="78">
        <f>+CT87</f>
        <v>132.749</v>
      </c>
      <c r="CU16" s="78">
        <f>+CU87</f>
        <v>148.20400000000001</v>
      </c>
      <c r="CV16" s="78">
        <f>+CV87</f>
        <v>520.04999999999995</v>
      </c>
      <c r="CW16" s="78">
        <f t="shared" si="12"/>
        <v>819.65199999999993</v>
      </c>
      <c r="CX16" s="78">
        <f>+CX87</f>
        <v>197</v>
      </c>
      <c r="CY16" s="78">
        <f>+CY87</f>
        <v>336</v>
      </c>
      <c r="CZ16" s="78">
        <f>+CZ87</f>
        <v>-42.826999999999998</v>
      </c>
      <c r="DA16" s="78">
        <f>+DA87</f>
        <v>136.155</v>
      </c>
      <c r="DB16" s="78">
        <f t="shared" si="13"/>
        <v>626.32799999999997</v>
      </c>
      <c r="DC16" s="78">
        <f>+DC87</f>
        <v>-65.790999999999997</v>
      </c>
      <c r="DD16" s="78">
        <f t="shared" si="14"/>
        <v>-65.790999999999997</v>
      </c>
      <c r="DE16" s="78">
        <f t="shared" si="15"/>
        <v>-262.791</v>
      </c>
      <c r="DF16" s="78">
        <f t="shared" si="16"/>
        <v>-133.3964467005076</v>
      </c>
      <c r="DG16" s="17">
        <f t="shared" si="7"/>
        <v>2947.9000000000005</v>
      </c>
      <c r="DH16" s="17">
        <f t="shared" si="8"/>
        <v>713.95010898522662</v>
      </c>
      <c r="DJ16" s="11"/>
      <c r="DK16" s="70"/>
    </row>
    <row r="17" spans="1:120" x14ac:dyDescent="0.2">
      <c r="A17" s="81" t="s">
        <v>0</v>
      </c>
      <c r="B17" s="81"/>
      <c r="C17" s="41"/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24">SUM(T12:T15)</f>
        <v>11112.846000000001</v>
      </c>
      <c r="U17" s="44">
        <f t="shared" si="24"/>
        <v>8400</v>
      </c>
      <c r="V17" s="44">
        <f t="shared" si="24"/>
        <v>13412.616714</v>
      </c>
      <c r="W17" s="44"/>
      <c r="X17" s="44">
        <f t="shared" si="24"/>
        <v>41713.192145000001</v>
      </c>
      <c r="Y17" s="44"/>
      <c r="Z17" s="50">
        <f t="shared" si="24"/>
        <v>8741.2315969999981</v>
      </c>
      <c r="AA17" s="44">
        <f t="shared" si="24"/>
        <v>10622.548278</v>
      </c>
      <c r="AB17" s="44">
        <f t="shared" si="24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5">SUM(BQ12:BQ16)</f>
        <v>8989.1999999999989</v>
      </c>
      <c r="BR17" s="50">
        <f t="shared" si="25"/>
        <v>11033.6</v>
      </c>
      <c r="BS17" s="50">
        <f t="shared" si="25"/>
        <v>8694.0999999999985</v>
      </c>
      <c r="BT17" s="50">
        <f t="shared" si="25"/>
        <v>12666.2</v>
      </c>
      <c r="BU17" s="50">
        <f t="shared" si="25"/>
        <v>-142.29999999999922</v>
      </c>
      <c r="BV17" s="50">
        <f t="shared" si="25"/>
        <v>20022.8</v>
      </c>
      <c r="BW17" s="50">
        <f t="shared" si="10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2"/>
        <v>41383.1</v>
      </c>
      <c r="CB17" s="50">
        <f t="shared" ref="CB17:CC17" si="26">SUM(CB12:CB16)</f>
        <v>8956.1000000000022</v>
      </c>
      <c r="CC17" s="50">
        <f t="shared" si="26"/>
        <v>11563.5</v>
      </c>
      <c r="CD17" s="50">
        <f t="shared" ref="CD17:CE17" si="27">SUM(CD12:CD16)</f>
        <v>8766.7000000000007</v>
      </c>
      <c r="CE17" s="50">
        <f t="shared" si="27"/>
        <v>15143.3</v>
      </c>
      <c r="CF17" s="50">
        <f t="shared" si="11"/>
        <v>44429.600000000006</v>
      </c>
      <c r="CG17" s="50">
        <f t="shared" ref="CG17:CH17" si="28">SUM(CG12:CG16)</f>
        <v>9084.5999999999985</v>
      </c>
      <c r="CH17" s="50">
        <f t="shared" si="28"/>
        <v>12618.299999999997</v>
      </c>
      <c r="CI17" s="50">
        <f t="shared" ref="CI17:CJ17" si="29">SUM(CI12:CI16)</f>
        <v>8032.4999999999991</v>
      </c>
      <c r="CJ17" s="50">
        <f t="shared" si="29"/>
        <v>12342.8</v>
      </c>
      <c r="CK17" s="79">
        <f t="shared" si="3"/>
        <v>42078.2</v>
      </c>
      <c r="CL17" s="79">
        <f t="shared" ref="CL17:CM17" si="30">SUM(CL12:CL16)</f>
        <v>9412.2999999999975</v>
      </c>
      <c r="CM17" s="79">
        <f t="shared" si="30"/>
        <v>11890.71</v>
      </c>
      <c r="CN17" s="79"/>
      <c r="CO17" s="79"/>
      <c r="CP17" s="79">
        <f t="shared" ref="CP17:CQ17" si="31">SUM(CP12:CP16)</f>
        <v>9030.56</v>
      </c>
      <c r="CQ17" s="79">
        <f t="shared" si="31"/>
        <v>11803.699999999999</v>
      </c>
      <c r="CR17" s="79">
        <f>+CL17+CM17+CP17+CQ17</f>
        <v>42137.26999999999</v>
      </c>
      <c r="CS17" s="79">
        <f t="shared" ref="CS17:CT17" si="32">SUM(CS12:CS16)</f>
        <v>9751.0929999999989</v>
      </c>
      <c r="CT17" s="79">
        <f t="shared" si="32"/>
        <v>11325.128999999999</v>
      </c>
      <c r="CU17" s="79">
        <f t="shared" ref="CU17:CV17" si="33">SUM(CU12:CU16)</f>
        <v>7649.0769999999975</v>
      </c>
      <c r="CV17" s="79">
        <f t="shared" si="33"/>
        <v>14741.324999999999</v>
      </c>
      <c r="CW17" s="79">
        <f t="shared" si="12"/>
        <v>43466.623999999996</v>
      </c>
      <c r="CX17" s="79">
        <f t="shared" ref="CX17" si="34">SUM(CX12:CX16)</f>
        <v>9287.518</v>
      </c>
      <c r="CY17" s="79">
        <f t="shared" ref="CY17" si="35">SUM(CY12:CY16)</f>
        <v>12369.4</v>
      </c>
      <c r="CZ17" s="79">
        <f t="shared" ref="CZ17:DA17" si="36">SUM(CZ12:CZ16)</f>
        <v>8990.3657000000003</v>
      </c>
      <c r="DA17" s="79">
        <f t="shared" si="36"/>
        <v>13780.963999999998</v>
      </c>
      <c r="DB17" s="79">
        <f t="shared" si="13"/>
        <v>44428.2477</v>
      </c>
      <c r="DC17" s="79">
        <f t="shared" ref="DC17" si="37">SUM(DC12:DC16)</f>
        <v>9644.3539999999994</v>
      </c>
      <c r="DD17" s="79">
        <f>+DC17</f>
        <v>9644.3539999999994</v>
      </c>
      <c r="DE17" s="79">
        <f t="shared" si="15"/>
        <v>356.83599999999933</v>
      </c>
      <c r="DF17" s="79">
        <f t="shared" si="16"/>
        <v>3.8421029170549041</v>
      </c>
      <c r="DG17" s="79">
        <f t="shared" si="7"/>
        <v>59.069999999996071</v>
      </c>
      <c r="DH17" s="79">
        <f t="shared" si="8"/>
        <v>0.14038148019638691</v>
      </c>
      <c r="DI17" s="11"/>
      <c r="DJ17" s="11"/>
      <c r="DK17" s="70"/>
    </row>
    <row r="18" spans="1:120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J18" s="11"/>
      <c r="DK18" s="70"/>
    </row>
    <row r="19" spans="1:120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J19" s="11"/>
      <c r="DK19" s="70"/>
    </row>
    <row r="20" spans="1:120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J20" s="11"/>
      <c r="DK20" s="70"/>
    </row>
    <row r="21" spans="1:120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38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39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40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1"/>
        <v>4205.2</v>
      </c>
      <c r="BW21" s="17">
        <f t="shared" ref="BW21:BW87" si="41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42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0">
        <f t="shared" si="3"/>
        <v>0</v>
      </c>
      <c r="CL21" s="90">
        <f>CL90</f>
        <v>0</v>
      </c>
      <c r="CM21" s="90">
        <f>CM90</f>
        <v>0</v>
      </c>
      <c r="CN21" s="90"/>
      <c r="CO21" s="90"/>
      <c r="CP21" s="90">
        <f>CP90</f>
        <v>0</v>
      </c>
      <c r="CQ21" s="90">
        <f>CQ90</f>
        <v>0</v>
      </c>
      <c r="CR21" s="90">
        <f t="shared" ref="CR21" si="43">+CL21+CM21+CP21+CQ21</f>
        <v>0</v>
      </c>
      <c r="CS21" s="90">
        <f>CS90</f>
        <v>0</v>
      </c>
      <c r="CT21" s="90">
        <f>CT90</f>
        <v>0</v>
      </c>
      <c r="CU21" s="90">
        <f>CU90</f>
        <v>0</v>
      </c>
      <c r="CV21" s="90">
        <f>CV90</f>
        <v>0</v>
      </c>
      <c r="CW21" s="90">
        <f t="shared" ref="CW21" si="44">+CS21+CT21+CU21+CV21</f>
        <v>0</v>
      </c>
      <c r="CX21" s="90">
        <f>CX90</f>
        <v>0</v>
      </c>
      <c r="CY21" s="90">
        <f>CY90</f>
        <v>0</v>
      </c>
      <c r="CZ21" s="90">
        <v>0</v>
      </c>
      <c r="DA21" s="90">
        <v>0</v>
      </c>
      <c r="DB21" s="78">
        <f t="shared" ref="DB21" si="45">+CX21+CY21+CZ21+DA21</f>
        <v>0</v>
      </c>
      <c r="DC21" s="78">
        <v>0</v>
      </c>
      <c r="DD21" s="78">
        <f>+DC21</f>
        <v>0</v>
      </c>
      <c r="DE21" s="78">
        <f t="shared" ref="DE21" si="46">+DC21-CX21</f>
        <v>0</v>
      </c>
      <c r="DF21" s="78"/>
      <c r="DG21" s="90">
        <f t="shared" si="7"/>
        <v>0</v>
      </c>
      <c r="DH21" s="90"/>
      <c r="DI21" s="90"/>
      <c r="DJ21" s="11"/>
      <c r="DK21" s="70"/>
      <c r="DL21" s="9"/>
      <c r="DM21" s="9"/>
      <c r="DN21" s="9"/>
      <c r="DO21" s="9"/>
      <c r="DP21" s="9"/>
    </row>
    <row r="22" spans="1:120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38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39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40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1"/>
        <v>4205.2</v>
      </c>
      <c r="BW22" s="11">
        <f t="shared" si="41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11"/>
      <c r="DH22" s="11"/>
      <c r="DI22" s="11"/>
      <c r="DJ22" s="11"/>
      <c r="DK22" s="70"/>
      <c r="DL22" s="3"/>
      <c r="DM22" s="3"/>
      <c r="DN22" s="3"/>
      <c r="DO22" s="3"/>
      <c r="DP22" s="3"/>
    </row>
    <row r="23" spans="1:120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12"/>
      <c r="DH23" s="12"/>
      <c r="DI23" s="11"/>
      <c r="DJ23" s="11"/>
      <c r="DK23" s="70"/>
      <c r="DL23" s="3"/>
      <c r="DM23" s="3"/>
      <c r="DN23" s="3"/>
      <c r="DO23" s="3"/>
      <c r="DP23" s="3"/>
    </row>
    <row r="24" spans="1:120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47">SUM(J24:M24)</f>
        <v>16128</v>
      </c>
      <c r="H24" s="17">
        <f t="shared" ref="H24:H31" si="48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49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50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51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52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38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39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40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53">+BQ24-BL24</f>
        <v>-358.00000000000091</v>
      </c>
      <c r="BV24" s="17">
        <f t="shared" si="1"/>
        <v>8508.4000000000015</v>
      </c>
      <c r="BW24" s="17">
        <f t="shared" si="41"/>
        <v>12463.2</v>
      </c>
      <c r="BX24" s="17">
        <f t="shared" ref="BX24:BX34" si="54">+BR24-BM24</f>
        <v>-812.41999999999916</v>
      </c>
      <c r="BY24" s="17">
        <f t="shared" ref="BY24:BY34" si="55">+BU24/(BL24)*100</f>
        <v>-7.7728081983586108</v>
      </c>
      <c r="BZ24" s="17">
        <f t="shared" ref="BZ24:BZ29" si="56">+BX24/(BM24)*100</f>
        <v>-16.01452389306565</v>
      </c>
      <c r="CA24" s="17">
        <f t="shared" si="2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42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0">
        <f t="shared" si="3"/>
        <v>18543.400000000001</v>
      </c>
      <c r="CL24" s="90">
        <f>SUM(CL25:CL34)</f>
        <v>4468.2999999999993</v>
      </c>
      <c r="CM24" s="90">
        <f>SUM(CM25:CM34)</f>
        <v>4016.81</v>
      </c>
      <c r="CN24" s="90"/>
      <c r="CO24" s="90"/>
      <c r="CP24" s="90">
        <f>SUM(CP25:CP34)</f>
        <v>4329.7599999999993</v>
      </c>
      <c r="CQ24" s="90">
        <f>SUM(CQ25:CQ34)</f>
        <v>6767.8999999999987</v>
      </c>
      <c r="CR24" s="90">
        <f>+CL24+CM24+CP24+CQ24-390-258</f>
        <v>18934.769999999997</v>
      </c>
      <c r="CS24" s="90">
        <f>SUM(CS25:CS34)</f>
        <v>4362.3440000000001</v>
      </c>
      <c r="CT24" s="90">
        <f>SUM(CT25:CT34)</f>
        <v>4744.38</v>
      </c>
      <c r="CU24" s="90">
        <f>SUM(CU25:CU34)</f>
        <v>3290.473</v>
      </c>
      <c r="CV24" s="90">
        <f>SUM(CV25:CV34)</f>
        <v>6441.6749999999993</v>
      </c>
      <c r="CW24" s="90">
        <f t="shared" ref="CW24:CW34" si="57">+CS24+CT24+CU24+CV24</f>
        <v>18838.871999999999</v>
      </c>
      <c r="CX24" s="90">
        <f>SUM(CX25:CX34)</f>
        <v>4471.9669999999996</v>
      </c>
      <c r="CY24" s="90">
        <f>SUM(CY25:CY34)</f>
        <v>4732.9000000000005</v>
      </c>
      <c r="CZ24" s="90">
        <f>SUM(CZ25:CZ34)</f>
        <v>3579.7830000000004</v>
      </c>
      <c r="DA24" s="90">
        <f>SUM(DA25:DA34)</f>
        <v>6743.7349999999988</v>
      </c>
      <c r="DB24" s="90">
        <f t="shared" ref="DB24:DB87" si="58">+CX24+CY24+CZ24+DA24</f>
        <v>19528.385000000002</v>
      </c>
      <c r="DC24" s="90">
        <f>SUM(DC25:DC34)</f>
        <v>4750.2289999999994</v>
      </c>
      <c r="DD24" s="90">
        <f>+DC24</f>
        <v>4750.2289999999994</v>
      </c>
      <c r="DE24" s="90">
        <f t="shared" ref="DE24:DE87" si="59">+DC24-CX24</f>
        <v>278.26199999999972</v>
      </c>
      <c r="DF24" s="90">
        <f t="shared" ref="DF24:DF29" si="60">+DE24/CX24*100</f>
        <v>6.2223625532120375</v>
      </c>
      <c r="DG24" s="91">
        <f t="shared" si="7"/>
        <v>1039.3699999999972</v>
      </c>
      <c r="DH24" s="91">
        <f t="shared" si="8"/>
        <v>5.6050670319358753</v>
      </c>
      <c r="DI24" s="91"/>
      <c r="DJ24" s="11"/>
      <c r="DK24" s="70"/>
      <c r="DL24" s="9"/>
      <c r="DM24" s="9"/>
      <c r="DN24" s="9"/>
    </row>
    <row r="25" spans="1:120" x14ac:dyDescent="0.2">
      <c r="B25" s="77" t="s">
        <v>12</v>
      </c>
      <c r="C25" s="77" t="s">
        <v>50</v>
      </c>
      <c r="E25" s="8"/>
      <c r="F25" s="10">
        <v>17195</v>
      </c>
      <c r="G25" s="20">
        <f t="shared" si="47"/>
        <v>15109</v>
      </c>
      <c r="H25" s="20">
        <f t="shared" si="48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61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49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50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51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52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38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39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40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53"/>
        <v>-399.10000000000036</v>
      </c>
      <c r="BV25" s="11">
        <f t="shared" si="1"/>
        <v>8284.6</v>
      </c>
      <c r="BW25" s="11">
        <f t="shared" si="41"/>
        <v>12051.7</v>
      </c>
      <c r="BX25" s="11">
        <f t="shared" si="54"/>
        <v>-759.29999999999927</v>
      </c>
      <c r="BY25" s="11">
        <f t="shared" si="55"/>
        <v>-8.9482298603170403</v>
      </c>
      <c r="BZ25" s="11">
        <f t="shared" si="56"/>
        <v>-15.238114351080684</v>
      </c>
      <c r="CA25" s="11">
        <f t="shared" si="2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42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0">
        <f t="shared" si="3"/>
        <v>18162.400000000001</v>
      </c>
      <c r="CL25" s="90">
        <v>4366.8999999999996</v>
      </c>
      <c r="CM25" s="90">
        <v>3882.3</v>
      </c>
      <c r="CN25" s="90"/>
      <c r="CO25" s="90"/>
      <c r="CP25" s="90">
        <v>4233.8999999999996</v>
      </c>
      <c r="CQ25" s="90">
        <f>2111.9+3900+513</f>
        <v>6524.9</v>
      </c>
      <c r="CR25" s="90">
        <f>+CL25+CM25+CP25+CQ25-390-258</f>
        <v>18360</v>
      </c>
      <c r="CS25" s="90">
        <v>4179.4440000000004</v>
      </c>
      <c r="CT25" s="90">
        <v>4537.88</v>
      </c>
      <c r="CU25" s="90">
        <v>3122.5729999999999</v>
      </c>
      <c r="CV25" s="90">
        <v>6202.0749999999998</v>
      </c>
      <c r="CW25" s="90">
        <f t="shared" si="57"/>
        <v>18041.972000000002</v>
      </c>
      <c r="CX25" s="90">
        <f>4468.2-200</f>
        <v>4268.2</v>
      </c>
      <c r="CY25" s="90">
        <v>4502.6000000000004</v>
      </c>
      <c r="CZ25" s="90">
        <v>3433.4430000000002</v>
      </c>
      <c r="DA25" s="90">
        <v>6533.82</v>
      </c>
      <c r="DB25" s="90">
        <f t="shared" si="58"/>
        <v>18738.062999999998</v>
      </c>
      <c r="DC25" s="90">
        <v>4573.6790000000001</v>
      </c>
      <c r="DD25" s="90">
        <f>+DC25</f>
        <v>4573.6790000000001</v>
      </c>
      <c r="DE25" s="90">
        <f t="shared" si="59"/>
        <v>305.47900000000027</v>
      </c>
      <c r="DF25" s="90">
        <f t="shared" si="60"/>
        <v>7.1570919825687707</v>
      </c>
      <c r="DG25" s="11">
        <f t="shared" si="7"/>
        <v>845.60000000000036</v>
      </c>
      <c r="DH25" s="11">
        <f t="shared" si="8"/>
        <v>4.6557723648857001</v>
      </c>
      <c r="DI25" s="3"/>
      <c r="DJ25" s="11"/>
      <c r="DK25" s="70"/>
      <c r="DL25" s="3"/>
      <c r="DM25" s="3"/>
      <c r="DN25" s="3"/>
    </row>
    <row r="26" spans="1:120" x14ac:dyDescent="0.2">
      <c r="B26" s="77" t="s">
        <v>13</v>
      </c>
      <c r="C26" s="77" t="s">
        <v>14</v>
      </c>
      <c r="E26" s="8"/>
      <c r="F26" s="10">
        <v>634</v>
      </c>
      <c r="G26" s="20">
        <f t="shared" si="47"/>
        <v>855</v>
      </c>
      <c r="H26" s="20">
        <f t="shared" si="48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62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61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49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50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51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52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38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39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40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53"/>
        <v>26.5</v>
      </c>
      <c r="BV26" s="11">
        <f t="shared" si="1"/>
        <v>287</v>
      </c>
      <c r="BW26" s="11">
        <f t="shared" si="41"/>
        <v>417</v>
      </c>
      <c r="BX26" s="11">
        <f t="shared" si="54"/>
        <v>-15.099999999999994</v>
      </c>
      <c r="BY26" s="11">
        <f t="shared" si="55"/>
        <v>28.072033898305083</v>
      </c>
      <c r="BZ26" s="11">
        <f t="shared" si="56"/>
        <v>-8.3333333333333304</v>
      </c>
      <c r="CA26" s="11">
        <f t="shared" si="2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42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0">
        <f t="shared" si="3"/>
        <v>420.9</v>
      </c>
      <c r="CL26" s="90">
        <v>83.4</v>
      </c>
      <c r="CM26" s="90">
        <v>128.1</v>
      </c>
      <c r="CN26" s="90"/>
      <c r="CO26" s="90"/>
      <c r="CP26" s="90">
        <v>63.9</v>
      </c>
      <c r="CQ26" s="90">
        <v>193.2</v>
      </c>
      <c r="CR26" s="90">
        <f t="shared" ref="CR26:CR84" si="63">+CL26+CM26+CP26+CQ26</f>
        <v>468.59999999999997</v>
      </c>
      <c r="CS26" s="90">
        <v>92.8</v>
      </c>
      <c r="CT26" s="90">
        <v>124.5</v>
      </c>
      <c r="CU26" s="90">
        <v>89.8</v>
      </c>
      <c r="CV26" s="90">
        <v>162.80000000000001</v>
      </c>
      <c r="CW26" s="90">
        <f t="shared" si="57"/>
        <v>469.90000000000003</v>
      </c>
      <c r="CX26" s="90">
        <v>109.2</v>
      </c>
      <c r="CY26" s="90">
        <v>143.1</v>
      </c>
      <c r="CZ26" s="90">
        <v>75.400000000000006</v>
      </c>
      <c r="DA26" s="90">
        <v>187.4</v>
      </c>
      <c r="DB26" s="90">
        <f t="shared" si="58"/>
        <v>515.1</v>
      </c>
      <c r="DC26" s="90">
        <v>100.872</v>
      </c>
      <c r="DD26" s="90">
        <f t="shared" ref="DD26:DD46" si="64">+DC26</f>
        <v>100.872</v>
      </c>
      <c r="DE26" s="90">
        <f t="shared" si="59"/>
        <v>-8.328000000000003</v>
      </c>
      <c r="DF26" s="90">
        <f t="shared" si="60"/>
        <v>-7.6263736263736295</v>
      </c>
      <c r="DG26" s="11">
        <f t="shared" si="7"/>
        <v>47.699999999999989</v>
      </c>
      <c r="DH26" s="11">
        <f t="shared" si="8"/>
        <v>11.33285816108339</v>
      </c>
      <c r="DI26" s="3"/>
      <c r="DJ26" s="11"/>
      <c r="DK26" s="70"/>
      <c r="DL26" s="3"/>
      <c r="DM26" s="3"/>
      <c r="DN26" s="3"/>
    </row>
    <row r="27" spans="1:120" x14ac:dyDescent="0.2">
      <c r="B27" s="77" t="s">
        <v>15</v>
      </c>
      <c r="C27" s="77" t="s">
        <v>16</v>
      </c>
      <c r="E27" s="8"/>
      <c r="F27" s="10">
        <v>33</v>
      </c>
      <c r="G27" s="20">
        <f t="shared" si="47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62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61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49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50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51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52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38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39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40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53"/>
        <v>10.900000000000006</v>
      </c>
      <c r="BV27" s="11">
        <f t="shared" si="1"/>
        <v>164</v>
      </c>
      <c r="BW27" s="11">
        <f t="shared" si="41"/>
        <v>243.7</v>
      </c>
      <c r="BX27" s="11">
        <f t="shared" si="54"/>
        <v>2</v>
      </c>
      <c r="BY27" s="11">
        <f t="shared" si="55"/>
        <v>13.780025284450071</v>
      </c>
      <c r="BZ27" s="11">
        <f t="shared" si="56"/>
        <v>2.7777777777777777</v>
      </c>
      <c r="CA27" s="11">
        <f t="shared" si="2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42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0">
        <f t="shared" si="3"/>
        <v>333.29999999999995</v>
      </c>
      <c r="CL27" s="90">
        <v>118.2</v>
      </c>
      <c r="CM27" s="90">
        <v>88.3</v>
      </c>
      <c r="CN27" s="90"/>
      <c r="CO27" s="90"/>
      <c r="CP27" s="90">
        <v>83.9</v>
      </c>
      <c r="CQ27" s="90">
        <v>82</v>
      </c>
      <c r="CR27" s="90">
        <f t="shared" si="63"/>
        <v>372.4</v>
      </c>
      <c r="CS27" s="90">
        <v>96.6</v>
      </c>
      <c r="CT27" s="90">
        <v>95.7</v>
      </c>
      <c r="CU27" s="90">
        <v>75.2</v>
      </c>
      <c r="CV27" s="90">
        <v>77.900000000000006</v>
      </c>
      <c r="CW27" s="90">
        <f t="shared" si="57"/>
        <v>345.4</v>
      </c>
      <c r="CX27" s="90">
        <v>90.9</v>
      </c>
      <c r="CY27" s="90">
        <v>90.6</v>
      </c>
      <c r="CZ27" s="90">
        <v>84.44</v>
      </c>
      <c r="DA27" s="90">
        <v>72.691000000000003</v>
      </c>
      <c r="DB27" s="90">
        <f t="shared" si="58"/>
        <v>338.63099999999997</v>
      </c>
      <c r="DC27" s="90">
        <v>83.623000000000005</v>
      </c>
      <c r="DD27" s="90">
        <f t="shared" si="64"/>
        <v>83.623000000000005</v>
      </c>
      <c r="DE27" s="90">
        <f t="shared" si="59"/>
        <v>-7.277000000000001</v>
      </c>
      <c r="DF27" s="90">
        <f t="shared" si="60"/>
        <v>-8.0055005500550056</v>
      </c>
      <c r="DG27" s="11">
        <f t="shared" si="7"/>
        <v>39.09999999999998</v>
      </c>
      <c r="DH27" s="11">
        <f t="shared" si="8"/>
        <v>11.731173117311727</v>
      </c>
      <c r="DI27" s="3"/>
      <c r="DJ27" s="11"/>
      <c r="DK27" s="70"/>
      <c r="DL27" s="3"/>
      <c r="DM27" s="3"/>
      <c r="DN27" s="3"/>
    </row>
    <row r="28" spans="1:120" x14ac:dyDescent="0.2">
      <c r="B28" s="77" t="s">
        <v>17</v>
      </c>
      <c r="C28" s="77" t="s">
        <v>18</v>
      </c>
      <c r="E28" s="8"/>
      <c r="F28" s="10">
        <v>97</v>
      </c>
      <c r="G28" s="20">
        <f t="shared" si="47"/>
        <v>87</v>
      </c>
      <c r="H28" s="20">
        <f t="shared" si="48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62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61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49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50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51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52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38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39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40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53"/>
        <v>1.7000000000000002</v>
      </c>
      <c r="BV28" s="11">
        <f t="shared" si="1"/>
        <v>6.4</v>
      </c>
      <c r="BW28" s="11">
        <f t="shared" si="41"/>
        <v>7.9</v>
      </c>
      <c r="BX28" s="11">
        <f t="shared" si="54"/>
        <v>1.5999999999999996</v>
      </c>
      <c r="BY28" s="11">
        <f t="shared" si="55"/>
        <v>425</v>
      </c>
      <c r="BZ28" s="11">
        <f t="shared" si="56"/>
        <v>59.259259259259245</v>
      </c>
      <c r="CA28" s="11">
        <f t="shared" si="2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42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0">
        <f t="shared" si="3"/>
        <v>16.600000000000001</v>
      </c>
      <c r="CL28" s="90">
        <v>2.1</v>
      </c>
      <c r="CM28" s="90">
        <v>6.5</v>
      </c>
      <c r="CN28" s="90"/>
      <c r="CO28" s="90"/>
      <c r="CP28" s="90">
        <v>2.5</v>
      </c>
      <c r="CQ28" s="90">
        <v>4.8</v>
      </c>
      <c r="CR28" s="90">
        <f t="shared" si="63"/>
        <v>15.899999999999999</v>
      </c>
      <c r="CS28" s="90">
        <v>0.4</v>
      </c>
      <c r="CT28" s="90">
        <v>7.6</v>
      </c>
      <c r="CU28" s="90">
        <v>2.2999999999999998</v>
      </c>
      <c r="CV28" s="90">
        <v>11.2</v>
      </c>
      <c r="CW28" s="90">
        <f t="shared" si="57"/>
        <v>21.5</v>
      </c>
      <c r="CX28" s="90">
        <v>5.0999999999999996</v>
      </c>
      <c r="CY28" s="90">
        <v>10.7</v>
      </c>
      <c r="CZ28" s="90">
        <v>5.7</v>
      </c>
      <c r="DA28" s="90">
        <v>9.2059999999999995</v>
      </c>
      <c r="DB28" s="90">
        <f t="shared" si="58"/>
        <v>30.706</v>
      </c>
      <c r="DC28" s="90">
        <v>5.1310000000000002</v>
      </c>
      <c r="DD28" s="90">
        <f t="shared" si="64"/>
        <v>5.1310000000000002</v>
      </c>
      <c r="DE28" s="90">
        <f t="shared" si="59"/>
        <v>3.1000000000000583E-2</v>
      </c>
      <c r="DF28" s="90">
        <f t="shared" si="60"/>
        <v>0.60784313725491346</v>
      </c>
      <c r="DG28" s="11">
        <f t="shared" si="7"/>
        <v>-0.70000000000000195</v>
      </c>
      <c r="DH28" s="11">
        <f t="shared" si="8"/>
        <v>-4.2168674698795297</v>
      </c>
      <c r="DI28" s="3"/>
      <c r="DJ28" s="11"/>
      <c r="DK28" s="70"/>
      <c r="DL28" s="3"/>
      <c r="DM28" s="3"/>
      <c r="DN28" s="3"/>
    </row>
    <row r="29" spans="1:120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62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61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49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50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51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52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38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39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40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53"/>
        <v>1.1999999999999957</v>
      </c>
      <c r="BV29" s="11">
        <f t="shared" si="1"/>
        <v>-243.79999999999998</v>
      </c>
      <c r="BW29" s="11">
        <f t="shared" si="41"/>
        <v>-271.29999999999995</v>
      </c>
      <c r="BX29" s="11">
        <f t="shared" si="54"/>
        <v>-41.799999999999983</v>
      </c>
      <c r="BY29" s="11">
        <f t="shared" si="55"/>
        <v>-3.7151702786377583</v>
      </c>
      <c r="BZ29" s="11">
        <f t="shared" si="56"/>
        <v>24.458747805734337</v>
      </c>
      <c r="CA29" s="11">
        <f t="shared" si="2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42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0">
        <f t="shared" si="3"/>
        <v>-407.59999999999997</v>
      </c>
      <c r="CL29" s="90">
        <v>-107.3</v>
      </c>
      <c r="CM29" s="90">
        <v>-92.5</v>
      </c>
      <c r="CN29" s="90"/>
      <c r="CO29" s="90"/>
      <c r="CP29" s="90">
        <v>-58</v>
      </c>
      <c r="CQ29" s="90">
        <v>-41.5</v>
      </c>
      <c r="CR29" s="90">
        <f t="shared" si="63"/>
        <v>-299.3</v>
      </c>
      <c r="CS29" s="90">
        <v>-10.5</v>
      </c>
      <c r="CT29" s="90">
        <v>-26.3</v>
      </c>
      <c r="CU29" s="90">
        <v>-2.6</v>
      </c>
      <c r="CV29" s="90">
        <v>-16.3</v>
      </c>
      <c r="CW29" s="90">
        <f t="shared" si="57"/>
        <v>-55.7</v>
      </c>
      <c r="CX29" s="90">
        <v>-5.8</v>
      </c>
      <c r="CY29" s="90">
        <v>-19</v>
      </c>
      <c r="CZ29" s="90">
        <v>-21.5</v>
      </c>
      <c r="DA29" s="90">
        <v>-62.868000000000002</v>
      </c>
      <c r="DB29" s="90">
        <f t="shared" si="58"/>
        <v>-109.16800000000001</v>
      </c>
      <c r="DC29" s="90">
        <v>-17.059999999999999</v>
      </c>
      <c r="DD29" s="90">
        <f t="shared" si="64"/>
        <v>-17.059999999999999</v>
      </c>
      <c r="DE29" s="90">
        <f t="shared" si="59"/>
        <v>-11.259999999999998</v>
      </c>
      <c r="DF29" s="90">
        <f t="shared" si="60"/>
        <v>194.13793103448273</v>
      </c>
      <c r="DG29" s="11">
        <f t="shared" si="7"/>
        <v>108.3</v>
      </c>
      <c r="DH29" s="11">
        <f t="shared" si="8"/>
        <v>-26.570166830225713</v>
      </c>
      <c r="DI29" s="3"/>
      <c r="DJ29" s="11"/>
      <c r="DK29" s="70"/>
      <c r="DL29" s="3"/>
      <c r="DM29" s="3"/>
      <c r="DN29" s="3"/>
    </row>
    <row r="30" spans="1:120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61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49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50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51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52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38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39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40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53"/>
        <v>0</v>
      </c>
      <c r="BV30" s="11">
        <f t="shared" si="1"/>
        <v>-0.4</v>
      </c>
      <c r="BW30" s="11">
        <f t="shared" si="41"/>
        <v>-0.4</v>
      </c>
      <c r="BX30" s="11">
        <f t="shared" si="54"/>
        <v>-0.42000000000000004</v>
      </c>
      <c r="BY30" s="11" t="e">
        <f t="shared" si="55"/>
        <v>#DIV/0!</v>
      </c>
      <c r="BZ30" s="68" t="s">
        <v>114</v>
      </c>
      <c r="CA30" s="11">
        <f t="shared" si="2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42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0">
        <f t="shared" si="3"/>
        <v>-0.2</v>
      </c>
      <c r="CL30" s="90">
        <v>0</v>
      </c>
      <c r="CM30" s="90">
        <v>0.01</v>
      </c>
      <c r="CN30" s="90"/>
      <c r="CO30" s="90"/>
      <c r="CP30" s="90">
        <v>-0.04</v>
      </c>
      <c r="CQ30" s="90">
        <v>-0.1</v>
      </c>
      <c r="CR30" s="90">
        <f t="shared" si="63"/>
        <v>-0.13</v>
      </c>
      <c r="CS30" s="90">
        <v>0</v>
      </c>
      <c r="CT30" s="90">
        <v>0</v>
      </c>
      <c r="CU30" s="90">
        <v>-0.2</v>
      </c>
      <c r="CV30" s="90">
        <v>-0.2</v>
      </c>
      <c r="CW30" s="90">
        <f t="shared" si="57"/>
        <v>-0.4</v>
      </c>
      <c r="CX30" s="90">
        <v>0</v>
      </c>
      <c r="CY30" s="90">
        <v>-0.3</v>
      </c>
      <c r="CZ30" s="90">
        <v>0</v>
      </c>
      <c r="DA30" s="90">
        <v>-0.127</v>
      </c>
      <c r="DB30" s="90">
        <f t="shared" si="58"/>
        <v>-0.42699999999999999</v>
      </c>
      <c r="DC30" s="90"/>
      <c r="DD30" s="90">
        <f t="shared" si="64"/>
        <v>0</v>
      </c>
      <c r="DE30" s="90">
        <f t="shared" si="59"/>
        <v>0</v>
      </c>
      <c r="DF30" s="90"/>
      <c r="DG30" s="11">
        <f t="shared" si="7"/>
        <v>7.0000000000000007E-2</v>
      </c>
      <c r="DH30" s="11">
        <f t="shared" si="8"/>
        <v>-35</v>
      </c>
      <c r="DI30" s="3"/>
      <c r="DJ30" s="11"/>
      <c r="DK30" s="70"/>
      <c r="DL30" s="3"/>
      <c r="DM30" s="3"/>
      <c r="DN30" s="3"/>
    </row>
    <row r="31" spans="1:120" x14ac:dyDescent="0.2">
      <c r="B31" s="77" t="s">
        <v>19</v>
      </c>
      <c r="C31" s="77" t="s">
        <v>20</v>
      </c>
      <c r="E31" s="8"/>
      <c r="F31" s="10">
        <v>4</v>
      </c>
      <c r="G31" s="20">
        <f t="shared" si="47"/>
        <v>5</v>
      </c>
      <c r="H31" s="20">
        <f t="shared" si="48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62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61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49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50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51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52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38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39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40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53"/>
        <v>0.30000000000000004</v>
      </c>
      <c r="BV31" s="11">
        <f t="shared" si="1"/>
        <v>1.6</v>
      </c>
      <c r="BW31" s="11">
        <f t="shared" si="41"/>
        <v>2.2999999999999998</v>
      </c>
      <c r="BX31" s="11">
        <f t="shared" si="54"/>
        <v>9.9999999999999978E-2</v>
      </c>
      <c r="BY31" s="11">
        <f t="shared" si="55"/>
        <v>50.000000000000014</v>
      </c>
      <c r="BZ31" s="11">
        <f>+BX31/(BM31)*100</f>
        <v>16.666666666666664</v>
      </c>
      <c r="CA31" s="11">
        <f t="shared" si="2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42"/>
        <v>4</v>
      </c>
      <c r="CG31" s="11">
        <v>2</v>
      </c>
      <c r="CH31" s="11">
        <v>0.2</v>
      </c>
      <c r="CI31" s="11">
        <v>0.8</v>
      </c>
      <c r="CJ31" s="11">
        <v>1.7</v>
      </c>
      <c r="CK31" s="90">
        <f t="shared" si="3"/>
        <v>4.7</v>
      </c>
      <c r="CL31" s="90">
        <v>1.8</v>
      </c>
      <c r="CM31" s="90">
        <v>0.5</v>
      </c>
      <c r="CN31" s="90"/>
      <c r="CO31" s="90"/>
      <c r="CP31" s="90">
        <v>0.3</v>
      </c>
      <c r="CQ31" s="90">
        <v>1.4</v>
      </c>
      <c r="CR31" s="90">
        <f t="shared" si="63"/>
        <v>3.9999999999999996</v>
      </c>
      <c r="CS31" s="90">
        <v>0.7</v>
      </c>
      <c r="CT31" s="90">
        <v>0.7</v>
      </c>
      <c r="CU31" s="90">
        <v>0.7</v>
      </c>
      <c r="CV31" s="90">
        <v>0.8</v>
      </c>
      <c r="CW31" s="90">
        <f t="shared" si="57"/>
        <v>2.8999999999999995</v>
      </c>
      <c r="CX31" s="90">
        <v>0.66700000000000004</v>
      </c>
      <c r="CY31" s="90">
        <v>0.5</v>
      </c>
      <c r="CZ31" s="90">
        <v>0.3</v>
      </c>
      <c r="DA31" s="90">
        <v>0.40699999999999997</v>
      </c>
      <c r="DB31" s="90">
        <f t="shared" si="58"/>
        <v>1.8740000000000001</v>
      </c>
      <c r="DC31" s="90">
        <v>0.71299999999999997</v>
      </c>
      <c r="DD31" s="90">
        <f t="shared" si="64"/>
        <v>0.71299999999999997</v>
      </c>
      <c r="DE31" s="90">
        <f t="shared" si="59"/>
        <v>4.599999999999993E-2</v>
      </c>
      <c r="DF31" s="90">
        <f>+DE31/CX31*100</f>
        <v>6.8965517241379199</v>
      </c>
      <c r="DG31" s="11">
        <f t="shared" si="7"/>
        <v>-0.7000000000000004</v>
      </c>
      <c r="DH31" s="11">
        <f t="shared" si="8"/>
        <v>-14.893617021276603</v>
      </c>
      <c r="DI31" s="3"/>
      <c r="DJ31" s="11"/>
      <c r="DK31" s="70"/>
      <c r="DL31" s="3"/>
      <c r="DM31" s="3"/>
      <c r="DN31" s="3"/>
    </row>
    <row r="32" spans="1:120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62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61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49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50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51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52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38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39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40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53"/>
        <v>0.5</v>
      </c>
      <c r="BV32" s="11">
        <f t="shared" si="1"/>
        <v>9</v>
      </c>
      <c r="BW32" s="11">
        <f t="shared" si="41"/>
        <v>12.3</v>
      </c>
      <c r="BX32" s="11">
        <f t="shared" si="54"/>
        <v>0.5</v>
      </c>
      <c r="BY32" s="11">
        <f t="shared" si="55"/>
        <v>14.285714285714285</v>
      </c>
      <c r="BZ32" s="11">
        <f>+BX32/(BM32)*100</f>
        <v>11.111111111111111</v>
      </c>
      <c r="CA32" s="11">
        <f t="shared" si="2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42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0">
        <f t="shared" si="3"/>
        <v>13.299999999999999</v>
      </c>
      <c r="CL32" s="90">
        <v>3.2</v>
      </c>
      <c r="CM32" s="90">
        <v>3.6</v>
      </c>
      <c r="CN32" s="90"/>
      <c r="CO32" s="90"/>
      <c r="CP32" s="90">
        <v>3.3</v>
      </c>
      <c r="CQ32" s="90">
        <v>3.2</v>
      </c>
      <c r="CR32" s="90">
        <f t="shared" si="63"/>
        <v>13.3</v>
      </c>
      <c r="CS32" s="90">
        <v>2.9</v>
      </c>
      <c r="CT32" s="90">
        <v>4.3</v>
      </c>
      <c r="CU32" s="90">
        <v>2.7</v>
      </c>
      <c r="CV32" s="90">
        <v>3.4</v>
      </c>
      <c r="CW32" s="90">
        <f t="shared" si="57"/>
        <v>13.299999999999999</v>
      </c>
      <c r="CX32" s="90">
        <v>3.7</v>
      </c>
      <c r="CY32" s="90">
        <v>4.7</v>
      </c>
      <c r="CZ32" s="90">
        <v>2</v>
      </c>
      <c r="DA32" s="90">
        <v>3.206</v>
      </c>
      <c r="DB32" s="90">
        <f t="shared" si="58"/>
        <v>13.606</v>
      </c>
      <c r="DC32" s="90">
        <v>3.2709999999999999</v>
      </c>
      <c r="DD32" s="90">
        <f t="shared" si="64"/>
        <v>3.2709999999999999</v>
      </c>
      <c r="DE32" s="90">
        <f t="shared" si="59"/>
        <v>-0.42900000000000027</v>
      </c>
      <c r="DF32" s="90">
        <f>+DE32/CX32*100</f>
        <v>-11.594594594594602</v>
      </c>
      <c r="DG32" s="11">
        <f t="shared" si="7"/>
        <v>0</v>
      </c>
      <c r="DH32" s="11">
        <f t="shared" si="8"/>
        <v>0</v>
      </c>
      <c r="DI32" s="3"/>
      <c r="DJ32" s="11"/>
      <c r="DK32" s="70"/>
      <c r="DL32" s="3"/>
      <c r="DM32" s="3"/>
      <c r="DN32" s="3"/>
    </row>
    <row r="33" spans="1:122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62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61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49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50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51"/>
        <v>0.69399999999999995</v>
      </c>
      <c r="AW33" s="14">
        <v>0</v>
      </c>
      <c r="AX33" s="25"/>
      <c r="AY33" s="25"/>
      <c r="AZ33" s="25"/>
      <c r="BA33" s="11">
        <f t="shared" si="52"/>
        <v>0</v>
      </c>
      <c r="BB33" s="11"/>
      <c r="BC33" s="11"/>
      <c r="BD33" s="11"/>
      <c r="BE33" s="11"/>
      <c r="BF33" s="11">
        <f t="shared" si="38"/>
        <v>0</v>
      </c>
      <c r="BG33" s="11"/>
      <c r="BH33" s="11"/>
      <c r="BI33" s="11"/>
      <c r="BJ33" s="11"/>
      <c r="BK33" s="11">
        <f t="shared" si="39"/>
        <v>0</v>
      </c>
      <c r="BL33" s="11"/>
      <c r="BM33" s="11"/>
      <c r="BN33" s="11"/>
      <c r="BO33" s="11"/>
      <c r="BP33" s="11">
        <f t="shared" si="40"/>
        <v>0</v>
      </c>
      <c r="BQ33" s="11"/>
      <c r="BR33" s="11"/>
      <c r="BS33" s="11"/>
      <c r="BT33" s="11"/>
      <c r="BU33" s="11">
        <f t="shared" si="53"/>
        <v>0</v>
      </c>
      <c r="BV33" s="11">
        <f t="shared" si="1"/>
        <v>0</v>
      </c>
      <c r="BW33" s="11">
        <f t="shared" si="41"/>
        <v>0</v>
      </c>
      <c r="BX33" s="11">
        <f t="shared" si="54"/>
        <v>0</v>
      </c>
      <c r="BY33" s="11" t="e">
        <f t="shared" si="55"/>
        <v>#DIV/0!</v>
      </c>
      <c r="BZ33" s="68" t="s">
        <v>114</v>
      </c>
      <c r="CA33" s="11">
        <f t="shared" si="2"/>
        <v>0</v>
      </c>
      <c r="CB33" s="11"/>
      <c r="CC33" s="11"/>
      <c r="CD33" s="11"/>
      <c r="CE33" s="11"/>
      <c r="CF33" s="11">
        <f t="shared" si="42"/>
        <v>0</v>
      </c>
      <c r="CG33" s="11"/>
      <c r="CH33" s="11"/>
      <c r="CI33" s="11"/>
      <c r="CJ33" s="11"/>
      <c r="CK33" s="90">
        <f t="shared" si="3"/>
        <v>0</v>
      </c>
      <c r="CL33" s="90"/>
      <c r="CM33" s="90"/>
      <c r="CN33" s="90"/>
      <c r="CO33" s="90"/>
      <c r="CP33" s="90"/>
      <c r="CQ33" s="90"/>
      <c r="CR33" s="90">
        <f t="shared" si="63"/>
        <v>0</v>
      </c>
      <c r="CS33" s="90"/>
      <c r="CT33" s="90"/>
      <c r="CU33" s="90"/>
      <c r="CV33" s="90"/>
      <c r="CW33" s="90">
        <f t="shared" si="57"/>
        <v>0</v>
      </c>
      <c r="CX33" s="90"/>
      <c r="CY33" s="90"/>
      <c r="CZ33" s="90"/>
      <c r="DA33" s="90"/>
      <c r="DB33" s="90">
        <f t="shared" si="58"/>
        <v>0</v>
      </c>
      <c r="DC33" s="90"/>
      <c r="DD33" s="90">
        <f t="shared" si="64"/>
        <v>0</v>
      </c>
      <c r="DE33" s="90">
        <f t="shared" si="59"/>
        <v>0</v>
      </c>
      <c r="DF33" s="90"/>
      <c r="DG33" s="11">
        <f t="shared" si="7"/>
        <v>0</v>
      </c>
      <c r="DH33" s="11"/>
      <c r="DI33" s="3"/>
      <c r="DJ33" s="11"/>
      <c r="DK33" s="70"/>
      <c r="DL33" s="3"/>
      <c r="DM33" s="3"/>
      <c r="DN33" s="3"/>
    </row>
    <row r="34" spans="1:122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62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61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49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50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51"/>
        <v>2.677</v>
      </c>
      <c r="AW34" s="11"/>
      <c r="AX34" s="24"/>
      <c r="AY34" s="24"/>
      <c r="AZ34" s="24"/>
      <c r="BA34" s="11">
        <f t="shared" si="52"/>
        <v>0</v>
      </c>
      <c r="BB34" s="11"/>
      <c r="BC34" s="11"/>
      <c r="BD34" s="11"/>
      <c r="BE34" s="11"/>
      <c r="BF34" s="11">
        <f t="shared" si="38"/>
        <v>0</v>
      </c>
      <c r="BG34" s="11"/>
      <c r="BH34" s="11"/>
      <c r="BI34" s="11"/>
      <c r="BJ34" s="11"/>
      <c r="BK34" s="11">
        <f t="shared" si="39"/>
        <v>0</v>
      </c>
      <c r="BL34" s="11"/>
      <c r="BM34" s="11"/>
      <c r="BN34" s="11"/>
      <c r="BO34" s="11"/>
      <c r="BP34" s="11">
        <f t="shared" si="40"/>
        <v>0</v>
      </c>
      <c r="BQ34" s="11"/>
      <c r="BR34" s="11"/>
      <c r="BS34" s="11"/>
      <c r="BT34" s="11"/>
      <c r="BU34" s="11">
        <f t="shared" si="53"/>
        <v>0</v>
      </c>
      <c r="BV34" s="11">
        <f t="shared" si="1"/>
        <v>0</v>
      </c>
      <c r="BW34" s="11">
        <f t="shared" si="41"/>
        <v>0</v>
      </c>
      <c r="BX34" s="11">
        <f t="shared" si="54"/>
        <v>0</v>
      </c>
      <c r="BY34" s="11" t="e">
        <f t="shared" si="55"/>
        <v>#DIV/0!</v>
      </c>
      <c r="BZ34" s="68" t="s">
        <v>114</v>
      </c>
      <c r="CA34" s="11">
        <f t="shared" si="2"/>
        <v>0</v>
      </c>
      <c r="CB34" s="11"/>
      <c r="CC34" s="11"/>
      <c r="CD34" s="11"/>
      <c r="CE34" s="11"/>
      <c r="CF34" s="11">
        <f t="shared" si="42"/>
        <v>0</v>
      </c>
      <c r="CG34" s="11"/>
      <c r="CH34" s="11"/>
      <c r="CI34" s="11"/>
      <c r="CJ34" s="11"/>
      <c r="CK34" s="90">
        <f t="shared" si="3"/>
        <v>0</v>
      </c>
      <c r="CL34" s="90"/>
      <c r="CM34" s="90"/>
      <c r="CN34" s="90"/>
      <c r="CO34" s="90"/>
      <c r="CP34" s="90"/>
      <c r="CQ34" s="90"/>
      <c r="CR34" s="90">
        <f t="shared" si="63"/>
        <v>0</v>
      </c>
      <c r="CS34" s="90"/>
      <c r="CT34" s="90"/>
      <c r="CU34" s="90"/>
      <c r="CV34" s="90"/>
      <c r="CW34" s="90">
        <f t="shared" si="57"/>
        <v>0</v>
      </c>
      <c r="CX34" s="90"/>
      <c r="CY34" s="90"/>
      <c r="CZ34" s="90"/>
      <c r="DA34" s="90"/>
      <c r="DB34" s="90">
        <f t="shared" si="58"/>
        <v>0</v>
      </c>
      <c r="DC34" s="90"/>
      <c r="DD34" s="90">
        <f t="shared" si="64"/>
        <v>0</v>
      </c>
      <c r="DE34" s="90">
        <f t="shared" si="59"/>
        <v>0</v>
      </c>
      <c r="DF34" s="90"/>
      <c r="DG34" s="11">
        <f t="shared" si="7"/>
        <v>0</v>
      </c>
      <c r="DH34" s="11"/>
      <c r="DI34" s="3"/>
      <c r="DJ34" s="11"/>
      <c r="DK34" s="70"/>
      <c r="DL34" s="3"/>
      <c r="DM34" s="3"/>
      <c r="DN34" s="3"/>
    </row>
    <row r="35" spans="1:122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12"/>
      <c r="DH35" s="12"/>
      <c r="DI35" s="11"/>
      <c r="DJ35" s="11"/>
      <c r="DK35" s="70"/>
      <c r="DL35" s="3"/>
      <c r="DM35" s="3"/>
      <c r="DN35" s="3"/>
      <c r="DO35" s="3"/>
      <c r="DP35" s="3"/>
    </row>
    <row r="36" spans="1:122" s="7" customFormat="1" x14ac:dyDescent="0.2">
      <c r="A36" s="91">
        <v>3</v>
      </c>
      <c r="B36" s="91" t="s">
        <v>21</v>
      </c>
      <c r="C36" s="91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65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66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67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68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38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39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40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69">+BQ36-BL36</f>
        <v>27.800000000000637</v>
      </c>
      <c r="BV36" s="17">
        <f t="shared" si="1"/>
        <v>7371.8</v>
      </c>
      <c r="BW36" s="17">
        <f t="shared" si="41"/>
        <v>10971.2</v>
      </c>
      <c r="BX36" s="17">
        <f t="shared" ref="BX36:BX42" si="70">+BR36-BM36</f>
        <v>39.599999999999909</v>
      </c>
      <c r="BY36" s="17">
        <f t="shared" ref="BY36:BY42" si="71">+BU36/(BL36)*100</f>
        <v>0.80872727272729128</v>
      </c>
      <c r="BZ36" s="17">
        <f t="shared" ref="BZ36:BZ42" si="72">+BX36/(BM36)*100</f>
        <v>1.0240761333367792</v>
      </c>
      <c r="CA36" s="17">
        <f t="shared" si="2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42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0">
        <f t="shared" si="3"/>
        <v>16018.5</v>
      </c>
      <c r="CL36" s="90">
        <f>SUM(CL37:CL42)</f>
        <v>4059.0999999999995</v>
      </c>
      <c r="CM36" s="90">
        <f>SUM(CM37:CM42)</f>
        <v>4337.3999999999996</v>
      </c>
      <c r="CN36" s="90"/>
      <c r="CO36" s="90"/>
      <c r="CP36" s="90">
        <f>SUM(CP37:CP42)</f>
        <v>4093.2000000000003</v>
      </c>
      <c r="CQ36" s="90">
        <f>SUM(CQ37:CQ42)</f>
        <v>4260.6000000000004</v>
      </c>
      <c r="CR36" s="90">
        <f t="shared" si="63"/>
        <v>16750.300000000003</v>
      </c>
      <c r="CS36" s="90">
        <f>SUM(CS37:CS42)</f>
        <v>4210.3</v>
      </c>
      <c r="CT36" s="90">
        <f>SUM(CT37:CT42)</f>
        <v>4472.3999999999996</v>
      </c>
      <c r="CU36" s="90">
        <f>SUM(CU37:CU42)</f>
        <v>4204.5999999999985</v>
      </c>
      <c r="CV36" s="90">
        <f>SUM(CV37:CV42)</f>
        <v>4442.1000000000004</v>
      </c>
      <c r="CW36" s="90">
        <f t="shared" ref="CW36:CW95" si="73">+CS36+CT36+CU36+CV36</f>
        <v>17329.400000000001</v>
      </c>
      <c r="CX36" s="90">
        <f>SUM(CX37:CX42)</f>
        <v>4277.3999999999996</v>
      </c>
      <c r="CY36" s="90">
        <f>SUM(CY37:CY42)</f>
        <v>4673.5</v>
      </c>
      <c r="CZ36" s="90">
        <f>SUM(CZ37:CZ42)</f>
        <v>4368.387999999999</v>
      </c>
      <c r="DA36" s="90">
        <f>SUM(DA37:DA42)</f>
        <v>4734.2809999999999</v>
      </c>
      <c r="DB36" s="90">
        <f t="shared" si="58"/>
        <v>18053.569</v>
      </c>
      <c r="DC36" s="90">
        <f>SUM(DC37:DC42)</f>
        <v>4299.7179999999998</v>
      </c>
      <c r="DD36" s="90">
        <f t="shared" si="64"/>
        <v>4299.7179999999998</v>
      </c>
      <c r="DE36" s="90">
        <f t="shared" si="59"/>
        <v>22.318000000000211</v>
      </c>
      <c r="DF36" s="90">
        <f t="shared" ref="DF36:DF42" si="74">+DE36/CX36*100</f>
        <v>0.52176555851686102</v>
      </c>
      <c r="DG36" s="17">
        <f t="shared" si="7"/>
        <v>731.80000000000291</v>
      </c>
      <c r="DH36" s="17">
        <f t="shared" si="8"/>
        <v>4.5684677092112427</v>
      </c>
      <c r="DI36" s="9"/>
      <c r="DJ36" s="11"/>
      <c r="DK36" s="70"/>
      <c r="DL36" s="9"/>
      <c r="DM36" s="9"/>
      <c r="DN36" s="9"/>
    </row>
    <row r="37" spans="1:122" x14ac:dyDescent="0.2">
      <c r="A37" s="90"/>
      <c r="B37" s="90" t="s">
        <v>22</v>
      </c>
      <c r="C37" s="90" t="s">
        <v>23</v>
      </c>
      <c r="D37" s="90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75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65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66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67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68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38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39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40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69"/>
        <v>59.300000000000182</v>
      </c>
      <c r="BV37" s="11">
        <f t="shared" si="1"/>
        <v>4976.5</v>
      </c>
      <c r="BW37" s="11">
        <f t="shared" si="41"/>
        <v>7388.3</v>
      </c>
      <c r="BX37" s="11">
        <f t="shared" si="70"/>
        <v>51.599999999999909</v>
      </c>
      <c r="BY37" s="11">
        <f t="shared" si="71"/>
        <v>2.6086573992609616</v>
      </c>
      <c r="BZ37" s="11">
        <f t="shared" si="72"/>
        <v>1.9904335750655728</v>
      </c>
      <c r="CA37" s="11">
        <f t="shared" si="2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42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0">
        <f t="shared" si="3"/>
        <v>10850.7</v>
      </c>
      <c r="CL37" s="90">
        <v>2712.7</v>
      </c>
      <c r="CM37" s="90">
        <v>2912.9</v>
      </c>
      <c r="CN37" s="90"/>
      <c r="CO37" s="90"/>
      <c r="CP37" s="90">
        <v>2738.6</v>
      </c>
      <c r="CQ37" s="90">
        <v>2830.3</v>
      </c>
      <c r="CR37" s="90">
        <f t="shared" si="63"/>
        <v>11194.5</v>
      </c>
      <c r="CS37" s="90">
        <v>2769.4</v>
      </c>
      <c r="CT37" s="90">
        <v>2966.4</v>
      </c>
      <c r="CU37" s="90">
        <v>2763.2</v>
      </c>
      <c r="CV37" s="90">
        <v>2854</v>
      </c>
      <c r="CW37" s="90">
        <f t="shared" si="73"/>
        <v>11353</v>
      </c>
      <c r="CX37" s="90">
        <v>2778.6</v>
      </c>
      <c r="CY37" s="90">
        <v>3011.1</v>
      </c>
      <c r="CZ37" s="90">
        <v>2882.8150000000001</v>
      </c>
      <c r="DA37" s="90">
        <v>3069.893</v>
      </c>
      <c r="DB37" s="90">
        <f t="shared" si="58"/>
        <v>11742.407999999999</v>
      </c>
      <c r="DC37" s="90">
        <v>2809.3719999999998</v>
      </c>
      <c r="DD37" s="90">
        <f t="shared" si="64"/>
        <v>2809.3719999999998</v>
      </c>
      <c r="DE37" s="90">
        <f t="shared" si="59"/>
        <v>30.771999999999935</v>
      </c>
      <c r="DF37" s="90">
        <f t="shared" si="74"/>
        <v>1.1074641905995803</v>
      </c>
      <c r="DG37" s="11">
        <f t="shared" si="7"/>
        <v>343.79999999999973</v>
      </c>
      <c r="DH37" s="11">
        <f t="shared" si="8"/>
        <v>3.1684591777488982</v>
      </c>
      <c r="DI37" s="9"/>
      <c r="DJ37" s="11"/>
      <c r="DK37" s="70"/>
      <c r="DL37" s="121"/>
      <c r="DM37" s="3"/>
      <c r="DN37" s="3"/>
    </row>
    <row r="38" spans="1:122" x14ac:dyDescent="0.2">
      <c r="A38" s="90"/>
      <c r="B38" s="90" t="s">
        <v>24</v>
      </c>
      <c r="C38" s="90" t="s">
        <v>25</v>
      </c>
      <c r="D38" s="90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75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65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66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67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68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38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39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40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69"/>
        <v>-6.6000000000001364</v>
      </c>
      <c r="BV38" s="11">
        <f t="shared" si="1"/>
        <v>2341.1</v>
      </c>
      <c r="BW38" s="11">
        <f t="shared" si="41"/>
        <v>3505.8</v>
      </c>
      <c r="BX38" s="11">
        <f t="shared" si="70"/>
        <v>6.4000000000000909</v>
      </c>
      <c r="BY38" s="11">
        <f t="shared" si="71"/>
        <v>-0.58891764076025133</v>
      </c>
      <c r="BZ38" s="11">
        <f t="shared" si="72"/>
        <v>0.52433229559233918</v>
      </c>
      <c r="CA38" s="11">
        <f t="shared" si="2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42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0">
        <f t="shared" si="3"/>
        <v>5090.8999999999996</v>
      </c>
      <c r="CL38" s="90">
        <v>1323.6</v>
      </c>
      <c r="CM38" s="90">
        <f>1366.1+31</f>
        <v>1397.1</v>
      </c>
      <c r="CN38" s="90"/>
      <c r="CO38" s="90"/>
      <c r="CP38" s="90">
        <v>1323.2</v>
      </c>
      <c r="CQ38" s="90">
        <v>1394</v>
      </c>
      <c r="CR38" s="90">
        <f t="shared" si="63"/>
        <v>5437.9</v>
      </c>
      <c r="CS38" s="90">
        <v>1412.8</v>
      </c>
      <c r="CT38" s="90">
        <v>1478</v>
      </c>
      <c r="CU38" s="90">
        <v>1402.6</v>
      </c>
      <c r="CV38" s="90">
        <v>1526.7</v>
      </c>
      <c r="CW38" s="90">
        <f t="shared" si="73"/>
        <v>5820.0999999999995</v>
      </c>
      <c r="CX38" s="90">
        <v>1452.6</v>
      </c>
      <c r="CY38" s="90">
        <v>1552.6</v>
      </c>
      <c r="CZ38" s="90">
        <v>1463.0329999999999</v>
      </c>
      <c r="DA38" s="90">
        <v>1601.6379999999999</v>
      </c>
      <c r="DB38" s="90">
        <f t="shared" si="58"/>
        <v>6069.8710000000001</v>
      </c>
      <c r="DC38" s="90">
        <v>1443.7090000000001</v>
      </c>
      <c r="DD38" s="90">
        <f t="shared" si="64"/>
        <v>1443.7090000000001</v>
      </c>
      <c r="DE38" s="90">
        <f t="shared" si="59"/>
        <v>-8.890999999999849</v>
      </c>
      <c r="DF38" s="90">
        <f t="shared" si="74"/>
        <v>-0.61207490017897903</v>
      </c>
      <c r="DG38" s="11">
        <f t="shared" si="7"/>
        <v>346.99999999999932</v>
      </c>
      <c r="DH38" s="11">
        <f t="shared" si="8"/>
        <v>6.8160836001492724</v>
      </c>
      <c r="DI38" s="9"/>
      <c r="DJ38" s="11"/>
      <c r="DK38" s="70"/>
      <c r="DL38" s="12"/>
      <c r="DM38" s="3"/>
      <c r="DN38" s="3"/>
    </row>
    <row r="39" spans="1:122" x14ac:dyDescent="0.2">
      <c r="A39" s="90"/>
      <c r="B39" s="90" t="s">
        <v>48</v>
      </c>
      <c r="C39" s="90" t="s">
        <v>111</v>
      </c>
      <c r="D39" s="90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75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65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66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67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68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38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39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40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69"/>
        <v>-27.800000000000004</v>
      </c>
      <c r="BV39" s="11">
        <f t="shared" si="1"/>
        <v>69.900000000000006</v>
      </c>
      <c r="BW39" s="11">
        <f t="shared" si="41"/>
        <v>100.9</v>
      </c>
      <c r="BX39" s="11">
        <f t="shared" si="70"/>
        <v>-33.799999999999997</v>
      </c>
      <c r="BY39" s="11">
        <f t="shared" si="71"/>
        <v>-48.180242634315427</v>
      </c>
      <c r="BZ39" s="11">
        <f t="shared" si="72"/>
        <v>-45.799457994579946</v>
      </c>
      <c r="CA39" s="11">
        <f t="shared" si="2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42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0">
        <f t="shared" si="3"/>
        <v>149.6</v>
      </c>
      <c r="CL39" s="90">
        <v>31.1</v>
      </c>
      <c r="CM39" s="90">
        <v>37.5</v>
      </c>
      <c r="CN39" s="90"/>
      <c r="CO39" s="90"/>
      <c r="CP39" s="90">
        <v>36</v>
      </c>
      <c r="CQ39" s="90">
        <v>46.1</v>
      </c>
      <c r="CR39" s="90">
        <f t="shared" si="63"/>
        <v>150.69999999999999</v>
      </c>
      <c r="CS39" s="90">
        <v>30.7</v>
      </c>
      <c r="CT39" s="90">
        <v>34</v>
      </c>
      <c r="CU39" s="90">
        <v>43.5</v>
      </c>
      <c r="CV39" s="90">
        <v>75.099999999999994</v>
      </c>
      <c r="CW39" s="90">
        <f t="shared" si="73"/>
        <v>183.3</v>
      </c>
      <c r="CX39" s="90">
        <v>51.9</v>
      </c>
      <c r="CY39" s="90">
        <v>117.1</v>
      </c>
      <c r="CZ39" s="90">
        <v>31.2</v>
      </c>
      <c r="DA39" s="90">
        <v>79.840999999999994</v>
      </c>
      <c r="DB39" s="90">
        <f t="shared" si="58"/>
        <v>280.041</v>
      </c>
      <c r="DC39" s="90">
        <v>52.372999999999998</v>
      </c>
      <c r="DD39" s="90">
        <f t="shared" si="64"/>
        <v>52.372999999999998</v>
      </c>
      <c r="DE39" s="90">
        <f t="shared" si="59"/>
        <v>0.47299999999999898</v>
      </c>
      <c r="DF39" s="90">
        <f t="shared" si="74"/>
        <v>0.91136801541425627</v>
      </c>
      <c r="DG39" s="11">
        <f t="shared" si="7"/>
        <v>1.0999999999999872</v>
      </c>
      <c r="DH39" s="11">
        <f t="shared" si="8"/>
        <v>0.73529411764705033</v>
      </c>
      <c r="DI39" s="12"/>
      <c r="DJ39" s="11"/>
      <c r="DK39" s="70"/>
      <c r="DL39" s="12"/>
      <c r="DM39" s="70"/>
      <c r="DN39" s="3"/>
      <c r="DO39" s="3"/>
      <c r="DP39" s="3"/>
    </row>
    <row r="40" spans="1:122" x14ac:dyDescent="0.2">
      <c r="A40" s="90"/>
      <c r="B40" s="90" t="s">
        <v>26</v>
      </c>
      <c r="C40" s="90" t="s">
        <v>49</v>
      </c>
      <c r="D40" s="90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75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65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66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67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68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38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39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40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69"/>
        <v>1.8999999999999986</v>
      </c>
      <c r="BV40" s="24">
        <f t="shared" si="1"/>
        <v>-36.700000000000003</v>
      </c>
      <c r="BW40" s="24">
        <f t="shared" si="41"/>
        <v>-52.5</v>
      </c>
      <c r="BX40" s="24">
        <f t="shared" si="70"/>
        <v>14.100000000000001</v>
      </c>
      <c r="BY40" s="24">
        <f t="shared" si="71"/>
        <v>-8.4821428571428523</v>
      </c>
      <c r="BZ40" s="24">
        <f t="shared" si="72"/>
        <v>-46.534653465346537</v>
      </c>
      <c r="CA40" s="24">
        <f t="shared" si="2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42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0">
        <f t="shared" si="3"/>
        <v>-103.80000000000001</v>
      </c>
      <c r="CL40" s="90">
        <v>-15.7</v>
      </c>
      <c r="CM40" s="90">
        <v>-18.8</v>
      </c>
      <c r="CN40" s="90"/>
      <c r="CO40" s="90"/>
      <c r="CP40" s="90">
        <v>-12.3</v>
      </c>
      <c r="CQ40" s="90">
        <v>-17.2</v>
      </c>
      <c r="CR40" s="90">
        <f t="shared" si="63"/>
        <v>-64</v>
      </c>
      <c r="CS40" s="90">
        <v>-9.4</v>
      </c>
      <c r="CT40" s="90">
        <v>-16</v>
      </c>
      <c r="CU40" s="90">
        <v>-11.1</v>
      </c>
      <c r="CV40" s="90">
        <v>-21.7</v>
      </c>
      <c r="CW40" s="90">
        <f t="shared" si="73"/>
        <v>-58.2</v>
      </c>
      <c r="CX40" s="90">
        <v>-14.3</v>
      </c>
      <c r="CY40" s="90">
        <v>-18.3</v>
      </c>
      <c r="CZ40" s="90">
        <v>-13.46</v>
      </c>
      <c r="DA40" s="90">
        <v>-24.57</v>
      </c>
      <c r="DB40" s="90">
        <f t="shared" si="58"/>
        <v>-70.63</v>
      </c>
      <c r="DC40" s="90">
        <v>-13.369</v>
      </c>
      <c r="DD40" s="90">
        <f t="shared" si="64"/>
        <v>-13.369</v>
      </c>
      <c r="DE40" s="90">
        <f t="shared" si="59"/>
        <v>0.93100000000000094</v>
      </c>
      <c r="DF40" s="90">
        <f t="shared" si="74"/>
        <v>-6.5104895104895171</v>
      </c>
      <c r="DG40" s="24">
        <f t="shared" si="7"/>
        <v>39.799999999999997</v>
      </c>
      <c r="DH40" s="24">
        <f t="shared" si="8"/>
        <v>-38.342967244701342</v>
      </c>
      <c r="DI40" s="9"/>
      <c r="DJ40" s="11"/>
      <c r="DK40" s="70"/>
      <c r="DL40" s="3"/>
      <c r="DM40" s="3"/>
      <c r="DN40" s="3"/>
    </row>
    <row r="41" spans="1:122" x14ac:dyDescent="0.2">
      <c r="A41" s="90"/>
      <c r="B41" s="90" t="s">
        <v>77</v>
      </c>
      <c r="C41" s="90" t="s">
        <v>78</v>
      </c>
      <c r="D41" s="90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75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65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66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67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68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38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39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40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69"/>
        <v>0.70000000000000018</v>
      </c>
      <c r="BV41" s="11">
        <f t="shared" si="1"/>
        <v>14.7</v>
      </c>
      <c r="BW41" s="11">
        <f t="shared" si="41"/>
        <v>20.100000000000001</v>
      </c>
      <c r="BX41" s="11">
        <f t="shared" si="70"/>
        <v>0.89999999999999947</v>
      </c>
      <c r="BY41" s="11">
        <f t="shared" si="71"/>
        <v>12.068965517241383</v>
      </c>
      <c r="BZ41" s="11">
        <f t="shared" si="72"/>
        <v>12.328767123287664</v>
      </c>
      <c r="CA41" s="11">
        <f t="shared" si="2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42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0">
        <f t="shared" si="3"/>
        <v>21.799999999999997</v>
      </c>
      <c r="CL41" s="90">
        <v>5.2</v>
      </c>
      <c r="CM41" s="90">
        <v>6.2</v>
      </c>
      <c r="CN41" s="90"/>
      <c r="CO41" s="90"/>
      <c r="CP41" s="90">
        <v>5.4</v>
      </c>
      <c r="CQ41" s="90">
        <v>5.2</v>
      </c>
      <c r="CR41" s="90">
        <f t="shared" si="63"/>
        <v>22</v>
      </c>
      <c r="CS41" s="90">
        <v>4.8</v>
      </c>
      <c r="CT41" s="90">
        <v>7</v>
      </c>
      <c r="CU41" s="90">
        <v>4.5</v>
      </c>
      <c r="CV41" s="90">
        <v>5.6</v>
      </c>
      <c r="CW41" s="90">
        <f t="shared" si="73"/>
        <v>21.9</v>
      </c>
      <c r="CX41" s="90">
        <v>6</v>
      </c>
      <c r="CY41" s="90">
        <v>7.7</v>
      </c>
      <c r="CZ41" s="90">
        <v>3.4</v>
      </c>
      <c r="DA41" s="90">
        <v>5.2439999999999998</v>
      </c>
      <c r="DB41" s="90">
        <f t="shared" si="58"/>
        <v>22.343999999999998</v>
      </c>
      <c r="DC41" s="90">
        <v>5.3520000000000003</v>
      </c>
      <c r="DD41" s="90">
        <f t="shared" si="64"/>
        <v>5.3520000000000003</v>
      </c>
      <c r="DE41" s="90">
        <f t="shared" si="59"/>
        <v>-0.64799999999999969</v>
      </c>
      <c r="DF41" s="90">
        <f t="shared" si="74"/>
        <v>-10.799999999999994</v>
      </c>
      <c r="DG41" s="11">
        <f t="shared" si="7"/>
        <v>0.20000000000000018</v>
      </c>
      <c r="DH41" s="11">
        <f t="shared" si="8"/>
        <v>0.9174311926605514</v>
      </c>
      <c r="DI41" s="9"/>
      <c r="DJ41" s="11"/>
      <c r="DK41" s="70"/>
      <c r="DL41" s="3"/>
      <c r="DM41" s="3"/>
      <c r="DN41" s="3"/>
    </row>
    <row r="42" spans="1:122" x14ac:dyDescent="0.2">
      <c r="A42" s="90"/>
      <c r="B42" s="90" t="s">
        <v>83</v>
      </c>
      <c r="C42" s="90" t="s">
        <v>84</v>
      </c>
      <c r="D42" s="90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75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65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66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67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68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38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39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40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69"/>
        <v>0.29999999999999982</v>
      </c>
      <c r="BV42" s="11">
        <f t="shared" si="1"/>
        <v>6.3</v>
      </c>
      <c r="BW42" s="11">
        <f t="shared" si="41"/>
        <v>8.6</v>
      </c>
      <c r="BX42" s="11">
        <f t="shared" si="70"/>
        <v>0.39999999999999991</v>
      </c>
      <c r="BY42" s="11">
        <f t="shared" si="71"/>
        <v>11.999999999999993</v>
      </c>
      <c r="BZ42" s="11">
        <f t="shared" si="72"/>
        <v>12.90322580645161</v>
      </c>
      <c r="CA42" s="11">
        <f t="shared" si="2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42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0">
        <f t="shared" si="3"/>
        <v>9.3000000000000007</v>
      </c>
      <c r="CL42" s="90">
        <v>2.2000000000000002</v>
      </c>
      <c r="CM42" s="90">
        <v>2.5</v>
      </c>
      <c r="CN42" s="90"/>
      <c r="CO42" s="90"/>
      <c r="CP42" s="90">
        <v>2.2999999999999998</v>
      </c>
      <c r="CQ42" s="90">
        <v>2.2000000000000002</v>
      </c>
      <c r="CR42" s="90">
        <f t="shared" si="63"/>
        <v>9.1999999999999993</v>
      </c>
      <c r="CS42" s="90">
        <v>2</v>
      </c>
      <c r="CT42" s="90">
        <v>3</v>
      </c>
      <c r="CU42" s="90">
        <v>1.9</v>
      </c>
      <c r="CV42" s="90">
        <v>2.4</v>
      </c>
      <c r="CW42" s="90">
        <f t="shared" si="73"/>
        <v>9.3000000000000007</v>
      </c>
      <c r="CX42" s="90">
        <v>2.6</v>
      </c>
      <c r="CY42" s="90">
        <v>3.3</v>
      </c>
      <c r="CZ42" s="90">
        <v>1.4</v>
      </c>
      <c r="DA42" s="90">
        <v>2.2349999999999999</v>
      </c>
      <c r="DB42" s="90">
        <f t="shared" si="58"/>
        <v>9.5350000000000001</v>
      </c>
      <c r="DC42" s="90">
        <v>2.2810000000000001</v>
      </c>
      <c r="DD42" s="90">
        <f t="shared" si="64"/>
        <v>2.2810000000000001</v>
      </c>
      <c r="DE42" s="90">
        <f t="shared" si="59"/>
        <v>-0.31899999999999995</v>
      </c>
      <c r="DF42" s="90">
        <f t="shared" si="74"/>
        <v>-12.269230769230766</v>
      </c>
      <c r="DG42" s="11">
        <f t="shared" si="7"/>
        <v>-0.10000000000000053</v>
      </c>
      <c r="DH42" s="11">
        <f t="shared" si="8"/>
        <v>-1.0752688172043068</v>
      </c>
      <c r="DI42" s="9"/>
      <c r="DJ42" s="11"/>
      <c r="DK42" s="70"/>
      <c r="DL42" s="3"/>
      <c r="DM42" s="3"/>
      <c r="DN42" s="3"/>
    </row>
    <row r="43" spans="1:122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3"/>
      <c r="CX43" s="90"/>
      <c r="CY43" s="90"/>
      <c r="CZ43" s="90"/>
      <c r="DA43" s="90"/>
      <c r="DB43" s="90"/>
      <c r="DC43" s="90"/>
      <c r="DD43" s="90"/>
      <c r="DE43" s="90"/>
      <c r="DF43" s="90"/>
      <c r="DG43" s="12"/>
      <c r="DH43" s="12"/>
      <c r="DI43" s="9"/>
      <c r="DJ43" s="11"/>
      <c r="DK43" s="70"/>
      <c r="DL43" s="3"/>
      <c r="DM43" s="3"/>
      <c r="DN43" s="3"/>
      <c r="DO43" s="3"/>
      <c r="DP43" s="3"/>
    </row>
    <row r="44" spans="1:122" s="7" customFormat="1" x14ac:dyDescent="0.2">
      <c r="A44" s="91">
        <v>4</v>
      </c>
      <c r="B44" s="91" t="s">
        <v>27</v>
      </c>
      <c r="C44" s="91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76">SUM(O45:O46)</f>
        <v>-832</v>
      </c>
      <c r="P44" s="23">
        <f t="shared" si="76"/>
        <v>-1200</v>
      </c>
      <c r="Q44" s="23">
        <f t="shared" si="76"/>
        <v>-705</v>
      </c>
      <c r="R44" s="23">
        <f t="shared" si="76"/>
        <v>-1116</v>
      </c>
      <c r="S44" s="23">
        <f t="shared" si="76"/>
        <v>-867.95540000000005</v>
      </c>
      <c r="T44" s="23">
        <f t="shared" si="76"/>
        <v>-1492.4</v>
      </c>
      <c r="U44" s="23">
        <f t="shared" si="76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38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39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40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1"/>
        <v>-1409</v>
      </c>
      <c r="BW44" s="23">
        <f t="shared" si="41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2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42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4">
        <f t="shared" si="3"/>
        <v>-2966</v>
      </c>
      <c r="CL44" s="94">
        <f>SUM(CL45:CL46)</f>
        <v>-609.29999999999995</v>
      </c>
      <c r="CM44" s="94">
        <f>SUM(CM45:CM46)</f>
        <v>-657.4</v>
      </c>
      <c r="CN44" s="94"/>
      <c r="CO44" s="94"/>
      <c r="CP44" s="94">
        <f>SUM(CP45:CP46)</f>
        <v>-511</v>
      </c>
      <c r="CQ44" s="94">
        <f>SUM(CQ45:CQ46)</f>
        <v>-1054.8</v>
      </c>
      <c r="CR44" s="94">
        <f t="shared" si="63"/>
        <v>-2832.5</v>
      </c>
      <c r="CS44" s="94">
        <f>SUM(CS45:CS46)</f>
        <v>-511.2</v>
      </c>
      <c r="CT44" s="94">
        <f>SUM(CT45:CT46)</f>
        <v>-701.30000000000007</v>
      </c>
      <c r="CU44" s="94">
        <f>SUM(CU45:CU46)</f>
        <v>-483.79999999999995</v>
      </c>
      <c r="CV44" s="94">
        <f>SUM(CV45:CV46)</f>
        <v>-871.80000000000007</v>
      </c>
      <c r="CW44" s="93">
        <f t="shared" si="73"/>
        <v>-2568.1</v>
      </c>
      <c r="CX44" s="94">
        <f>SUM(CX45:CX46)</f>
        <v>-498.2</v>
      </c>
      <c r="CY44" s="94">
        <f>SUM(CY45:CY46)</f>
        <v>-866.1</v>
      </c>
      <c r="CZ44" s="94">
        <f>SUM(CZ45:CZ46)</f>
        <v>-424.12699999999995</v>
      </c>
      <c r="DA44" s="94">
        <f>SUM(DA45:DA46)</f>
        <v>-1140.5809999999999</v>
      </c>
      <c r="DB44" s="94">
        <f t="shared" si="58"/>
        <v>-2929.0079999999998</v>
      </c>
      <c r="DC44" s="94">
        <f>SUM(DC45:DC46)</f>
        <v>-651.37699999999995</v>
      </c>
      <c r="DD44" s="90">
        <f t="shared" si="64"/>
        <v>-651.37699999999995</v>
      </c>
      <c r="DE44" s="94">
        <f t="shared" si="59"/>
        <v>-153.17699999999996</v>
      </c>
      <c r="DF44" s="94">
        <f>+DE44/CX44*100</f>
        <v>30.746085909273379</v>
      </c>
      <c r="DG44" s="23">
        <f t="shared" si="7"/>
        <v>133.50000000000023</v>
      </c>
      <c r="DH44" s="23">
        <f t="shared" si="8"/>
        <v>-4.5010114632501761</v>
      </c>
      <c r="DI44" s="9"/>
      <c r="DJ44" s="11"/>
      <c r="DK44" s="70"/>
      <c r="DL44" s="9"/>
      <c r="DM44" s="9"/>
      <c r="DN44" s="9"/>
    </row>
    <row r="45" spans="1:122" x14ac:dyDescent="0.2">
      <c r="B45" s="90" t="s">
        <v>28</v>
      </c>
      <c r="C45" s="90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38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39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40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1"/>
        <v>-1235.8</v>
      </c>
      <c r="BW45" s="11">
        <f t="shared" si="41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2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42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0">
        <f t="shared" si="3"/>
        <v>-2677.4</v>
      </c>
      <c r="CL45" s="90">
        <v>-554.4</v>
      </c>
      <c r="CM45" s="90">
        <v>-553.4</v>
      </c>
      <c r="CN45" s="90"/>
      <c r="CO45" s="90"/>
      <c r="CP45" s="90">
        <v>-429</v>
      </c>
      <c r="CQ45" s="90">
        <v>-982.5</v>
      </c>
      <c r="CR45" s="90">
        <f t="shared" si="63"/>
        <v>-2519.3000000000002</v>
      </c>
      <c r="CS45" s="90">
        <v>-454.4</v>
      </c>
      <c r="CT45" s="90">
        <v>-653.1</v>
      </c>
      <c r="CU45" s="90">
        <v>-375.2</v>
      </c>
      <c r="CV45" s="90">
        <v>-769.7</v>
      </c>
      <c r="CW45" s="93">
        <f t="shared" si="73"/>
        <v>-2252.4</v>
      </c>
      <c r="CX45" s="90">
        <f>-318.9-115</f>
        <v>-433.9</v>
      </c>
      <c r="CY45" s="90">
        <v>-776.2</v>
      </c>
      <c r="CZ45" s="90">
        <v>-352.80399999999997</v>
      </c>
      <c r="DA45" s="90">
        <v>-1013.549</v>
      </c>
      <c r="DB45" s="90">
        <f t="shared" si="58"/>
        <v>-2576.453</v>
      </c>
      <c r="DC45" s="90">
        <v>-575.91300000000001</v>
      </c>
      <c r="DD45" s="90">
        <f t="shared" si="64"/>
        <v>-575.91300000000001</v>
      </c>
      <c r="DE45" s="90">
        <f t="shared" si="59"/>
        <v>-142.01300000000003</v>
      </c>
      <c r="DF45" s="90">
        <f>+DE45/CX45*100</f>
        <v>32.729430744411161</v>
      </c>
      <c r="DG45" s="11">
        <f t="shared" si="7"/>
        <v>158.09999999999991</v>
      </c>
      <c r="DH45" s="11">
        <f t="shared" si="8"/>
        <v>-5.9049824456562305</v>
      </c>
      <c r="DI45" s="9"/>
      <c r="DJ45" s="11"/>
      <c r="DK45" s="70"/>
      <c r="DL45" s="3"/>
      <c r="DM45" s="3"/>
      <c r="DN45" s="3"/>
    </row>
    <row r="46" spans="1:122" x14ac:dyDescent="0.2">
      <c r="B46" s="90" t="s">
        <v>30</v>
      </c>
      <c r="C46" s="90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38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39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40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1"/>
        <v>-173.2</v>
      </c>
      <c r="BW46" s="11">
        <f t="shared" si="41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2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42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0">
        <f t="shared" si="3"/>
        <v>-288.60000000000002</v>
      </c>
      <c r="CL46" s="90">
        <v>-54.9</v>
      </c>
      <c r="CM46" s="90">
        <v>-104</v>
      </c>
      <c r="CN46" s="90"/>
      <c r="CO46" s="90"/>
      <c r="CP46" s="90">
        <v>-82</v>
      </c>
      <c r="CQ46" s="90">
        <v>-72.3</v>
      </c>
      <c r="CR46" s="90">
        <f t="shared" si="63"/>
        <v>-313.2</v>
      </c>
      <c r="CS46" s="90">
        <v>-56.8</v>
      </c>
      <c r="CT46" s="90">
        <v>-48.2</v>
      </c>
      <c r="CU46" s="90">
        <v>-108.6</v>
      </c>
      <c r="CV46" s="90">
        <v>-102.1</v>
      </c>
      <c r="CW46" s="93">
        <f t="shared" si="73"/>
        <v>-315.7</v>
      </c>
      <c r="CX46" s="90">
        <v>-64.3</v>
      </c>
      <c r="CY46" s="90">
        <v>-89.9</v>
      </c>
      <c r="CZ46" s="90">
        <v>-71.322999999999993</v>
      </c>
      <c r="DA46" s="90">
        <v>-127.032</v>
      </c>
      <c r="DB46" s="90">
        <f t="shared" si="58"/>
        <v>-352.55499999999995</v>
      </c>
      <c r="DC46" s="90">
        <v>-75.463999999999999</v>
      </c>
      <c r="DD46" s="90">
        <f t="shared" si="64"/>
        <v>-75.463999999999999</v>
      </c>
      <c r="DE46" s="90">
        <f t="shared" si="59"/>
        <v>-11.164000000000001</v>
      </c>
      <c r="DF46" s="90">
        <f>+DE46/CX46*100</f>
        <v>17.362363919129088</v>
      </c>
      <c r="DG46" s="11">
        <f t="shared" si="7"/>
        <v>-24.599999999999994</v>
      </c>
      <c r="DH46" s="11">
        <f t="shared" si="8"/>
        <v>8.5239085239085224</v>
      </c>
      <c r="DI46" s="3"/>
      <c r="DJ46" s="11"/>
      <c r="DK46" s="70"/>
      <c r="DL46" s="3"/>
      <c r="DM46" s="3"/>
      <c r="DN46" s="3"/>
    </row>
    <row r="47" spans="1:122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3"/>
      <c r="CX47" s="90"/>
      <c r="CY47" s="90"/>
      <c r="CZ47" s="90"/>
      <c r="DA47" s="90"/>
      <c r="DB47" s="90"/>
      <c r="DC47" s="90"/>
      <c r="DD47" s="90"/>
      <c r="DE47" s="90"/>
      <c r="DF47" s="90"/>
      <c r="DG47" s="12"/>
      <c r="DH47" s="12"/>
      <c r="DI47" s="3"/>
      <c r="DJ47" s="11"/>
      <c r="DK47" s="70"/>
      <c r="DL47" s="3"/>
      <c r="DM47" s="3"/>
      <c r="DN47" s="3"/>
    </row>
    <row r="48" spans="1:122" ht="24" customHeight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77">IF((O21+O24+O36+O44)="","",(O21+O24+O36+O44))</f>
        <v>7084</v>
      </c>
      <c r="P48" s="40">
        <f t="shared" si="77"/>
        <v>10187</v>
      </c>
      <c r="Q48" s="40">
        <f t="shared" si="77"/>
        <v>9159</v>
      </c>
      <c r="R48" s="40">
        <f t="shared" si="77"/>
        <v>11285</v>
      </c>
      <c r="S48" s="40">
        <f t="shared" si="77"/>
        <v>7937.2226590000018</v>
      </c>
      <c r="T48" s="40">
        <f t="shared" si="77"/>
        <v>9961.0460000000021</v>
      </c>
      <c r="U48" s="40">
        <f t="shared" si="77"/>
        <v>7724.3</v>
      </c>
      <c r="V48" s="40">
        <f t="shared" si="77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38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39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40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1"/>
        <v>18676.400000000001</v>
      </c>
      <c r="BW48" s="40">
        <f t="shared" si="41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2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42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5">
        <f t="shared" si="3"/>
        <v>31595.899999999994</v>
      </c>
      <c r="CL48" s="95">
        <f>+CL44+CL36+CL24+CL21</f>
        <v>7918.0999999999985</v>
      </c>
      <c r="CM48" s="95">
        <f>+CM44+CM36+CM24+CM21</f>
        <v>7696.8099999999995</v>
      </c>
      <c r="CN48" s="95"/>
      <c r="CO48" s="95"/>
      <c r="CP48" s="95">
        <f>+CP44+CP36+CP24+CP21</f>
        <v>7911.9599999999991</v>
      </c>
      <c r="CQ48" s="95">
        <f>+CQ44+CQ36+CQ24+CQ21</f>
        <v>9973.6999999999989</v>
      </c>
      <c r="CR48" s="95">
        <f t="shared" si="63"/>
        <v>33500.569999999992</v>
      </c>
      <c r="CS48" s="95">
        <f>+CS44+CS36+CS24+CS21</f>
        <v>8061.4440000000004</v>
      </c>
      <c r="CT48" s="95">
        <f>+CT44+CT36+CT24+CT21</f>
        <v>8515.48</v>
      </c>
      <c r="CU48" s="95">
        <f>+CU44+CU36+CU24+CU21</f>
        <v>7011.2729999999983</v>
      </c>
      <c r="CV48" s="95">
        <f>+CV44+CV36+CV24+CV21</f>
        <v>10011.974999999999</v>
      </c>
      <c r="CW48" s="93"/>
      <c r="CX48" s="95">
        <f>+CX44+CX36+CX24+CX21</f>
        <v>8251.1669999999995</v>
      </c>
      <c r="CY48" s="95">
        <f>+CY44+CY36+CY24+CY21</f>
        <v>8540.3000000000011</v>
      </c>
      <c r="CZ48" s="95">
        <f>+CZ44+CZ36+CZ24+CZ21</f>
        <v>7524.0439999999999</v>
      </c>
      <c r="DA48" s="95">
        <f>+DA44+DA36+DA24+DA21</f>
        <v>10337.434999999998</v>
      </c>
      <c r="DB48" s="95"/>
      <c r="DC48" s="95"/>
      <c r="DD48" s="95"/>
      <c r="DE48" s="95"/>
      <c r="DF48" s="95"/>
      <c r="DG48" s="40"/>
      <c r="DH48" s="40"/>
      <c r="DI48" s="3"/>
      <c r="DJ48" s="11"/>
      <c r="DK48" s="70"/>
      <c r="DL48" s="3"/>
      <c r="DM48" s="3"/>
      <c r="DN48" s="3"/>
      <c r="DO48" s="3"/>
      <c r="DP48" s="3"/>
      <c r="DQ48" s="3"/>
      <c r="DR48" s="3"/>
    </row>
    <row r="49" spans="1:122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3"/>
      <c r="CX49" s="90"/>
      <c r="CY49" s="90"/>
      <c r="CZ49" s="90"/>
      <c r="DA49" s="90"/>
      <c r="DB49" s="90"/>
      <c r="DC49" s="90"/>
      <c r="DD49" s="90"/>
      <c r="DE49" s="90"/>
      <c r="DF49" s="90"/>
      <c r="DG49" s="12"/>
      <c r="DH49" s="12"/>
      <c r="DI49" s="9"/>
      <c r="DJ49" s="11"/>
      <c r="DK49" s="70"/>
      <c r="DL49" s="9"/>
      <c r="DM49" s="9"/>
      <c r="DN49" s="9"/>
      <c r="DO49" s="9"/>
      <c r="DP49" s="9"/>
      <c r="DQ49" s="9"/>
      <c r="DR49" s="9"/>
    </row>
    <row r="50" spans="1:122" s="7" customFormat="1" x14ac:dyDescent="0.2">
      <c r="A50" s="91">
        <v>5</v>
      </c>
      <c r="B50" s="91" t="s">
        <v>32</v>
      </c>
      <c r="C50" s="91"/>
      <c r="E50" s="8"/>
      <c r="F50" s="8">
        <f>SUM(F51:F55)</f>
        <v>739</v>
      </c>
      <c r="G50" s="17">
        <f t="shared" ref="G50:G55" si="78">SUM(J50:M50)</f>
        <v>1814</v>
      </c>
      <c r="H50" s="17">
        <f t="shared" ref="H50:H55" si="79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80">SUM(O51:O55)</f>
        <v>203.286</v>
      </c>
      <c r="P50" s="17">
        <f t="shared" si="80"/>
        <v>10</v>
      </c>
      <c r="Q50" s="17">
        <f t="shared" si="80"/>
        <v>221</v>
      </c>
      <c r="R50" s="17">
        <f t="shared" si="80"/>
        <v>799</v>
      </c>
      <c r="S50" s="17">
        <f t="shared" si="80"/>
        <v>266.96434199999999</v>
      </c>
      <c r="T50" s="17">
        <f t="shared" si="80"/>
        <v>353.40000000000003</v>
      </c>
      <c r="U50" s="17">
        <f t="shared" si="80"/>
        <v>152</v>
      </c>
      <c r="V50" s="17">
        <f t="shared" si="80"/>
        <v>805.1</v>
      </c>
      <c r="W50" s="14"/>
      <c r="X50" s="12">
        <f t="shared" ref="X50:X55" si="81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82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83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84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85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38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39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40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86">+BQ50-BL50</f>
        <v>-33.5</v>
      </c>
      <c r="BV50" s="17">
        <f t="shared" si="1"/>
        <v>753.6</v>
      </c>
      <c r="BW50" s="17">
        <f t="shared" si="41"/>
        <v>1170.9000000000001</v>
      </c>
      <c r="BX50" s="17">
        <f t="shared" ref="BX50:BX55" si="87">+BR50-BM50</f>
        <v>-366.79999999999984</v>
      </c>
      <c r="BY50" s="17">
        <f t="shared" ref="BY50:BY55" si="88">+BU50/(BL50)*100</f>
        <v>-12.334315169366715</v>
      </c>
      <c r="BZ50" s="17">
        <f t="shared" ref="BZ50:BZ55" si="89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90">SUM(CC51:CC56)</f>
        <v>3153.2</v>
      </c>
      <c r="CD50" s="17">
        <f t="shared" si="90"/>
        <v>1824.1</v>
      </c>
      <c r="CE50" s="17">
        <f t="shared" si="90"/>
        <v>5506.6</v>
      </c>
      <c r="CF50" s="17">
        <f t="shared" si="90"/>
        <v>12128</v>
      </c>
      <c r="CG50" s="17">
        <f t="shared" ref="CG50" si="91">SUM(CG51:CG56)</f>
        <v>1963.6</v>
      </c>
      <c r="CH50" s="17">
        <f t="shared" ref="CH50:CJ50" si="92">SUM(CH51:CH56)</f>
        <v>3635.7999999999997</v>
      </c>
      <c r="CI50" s="17">
        <f t="shared" si="92"/>
        <v>1321.7</v>
      </c>
      <c r="CJ50" s="17">
        <f t="shared" si="92"/>
        <v>2043.2999999999997</v>
      </c>
      <c r="CK50" s="93">
        <f t="shared" si="3"/>
        <v>8964.4</v>
      </c>
      <c r="CL50" s="93">
        <f t="shared" ref="CL50:CM50" si="93">SUM(CL51:CL56)</f>
        <v>703.7</v>
      </c>
      <c r="CM50" s="93">
        <f t="shared" si="93"/>
        <v>2811.5</v>
      </c>
      <c r="CN50" s="93"/>
      <c r="CO50" s="93"/>
      <c r="CP50" s="93">
        <f t="shared" ref="CP50:CT50" si="94">SUM(CP51:CP56)</f>
        <v>362</v>
      </c>
      <c r="CQ50" s="93">
        <f t="shared" si="94"/>
        <v>646</v>
      </c>
      <c r="CR50" s="93">
        <f t="shared" si="63"/>
        <v>4523.2</v>
      </c>
      <c r="CS50" s="93">
        <f t="shared" si="94"/>
        <v>1456.4</v>
      </c>
      <c r="CT50" s="93">
        <f t="shared" si="94"/>
        <v>2499.1000000000004</v>
      </c>
      <c r="CU50" s="93">
        <f t="shared" ref="CU50:CV50" si="95">SUM(CU51:CU56)</f>
        <v>341.7</v>
      </c>
      <c r="CV50" s="93">
        <f t="shared" si="95"/>
        <v>3904.7</v>
      </c>
      <c r="CW50" s="93">
        <f t="shared" si="73"/>
        <v>8201.9000000000015</v>
      </c>
      <c r="CX50" s="93">
        <f t="shared" ref="CX50" si="96">SUM(CX51:CX56)</f>
        <v>682.5</v>
      </c>
      <c r="CY50" s="93">
        <f t="shared" ref="CY50:CZ50" si="97">SUM(CY51:CY56)</f>
        <v>3285</v>
      </c>
      <c r="CZ50" s="93">
        <f t="shared" si="97"/>
        <v>1353.183</v>
      </c>
      <c r="DA50" s="93">
        <f t="shared" ref="DA50:DC50" si="98">SUM(DA51:DA56)</f>
        <v>3016.1750000000002</v>
      </c>
      <c r="DB50" s="93">
        <f t="shared" si="58"/>
        <v>8336.8580000000002</v>
      </c>
      <c r="DC50" s="93">
        <f t="shared" si="98"/>
        <v>1151.6390000000001</v>
      </c>
      <c r="DD50" s="90">
        <f t="shared" ref="DD50:DD56" si="99">+DC50</f>
        <v>1151.6390000000001</v>
      </c>
      <c r="DE50" s="93">
        <f t="shared" si="59"/>
        <v>469.13900000000012</v>
      </c>
      <c r="DF50" s="93">
        <f t="shared" ref="DF50:DF56" si="100">+DE50/CX50*100</f>
        <v>68.738315018315035</v>
      </c>
      <c r="DG50" s="17">
        <f t="shared" si="7"/>
        <v>-4441.1999999999989</v>
      </c>
      <c r="DH50" s="17">
        <f t="shared" si="8"/>
        <v>-49.542635313015921</v>
      </c>
      <c r="DI50" s="9"/>
      <c r="DJ50" s="11"/>
      <c r="DK50" s="70"/>
      <c r="DL50" s="9"/>
      <c r="DM50" s="9"/>
      <c r="DN50" s="9"/>
    </row>
    <row r="51" spans="1:122" x14ac:dyDescent="0.2">
      <c r="B51" s="90" t="s">
        <v>33</v>
      </c>
      <c r="C51" s="90" t="s">
        <v>53</v>
      </c>
      <c r="D51" s="90"/>
      <c r="E51" s="8"/>
      <c r="F51" s="10">
        <v>54</v>
      </c>
      <c r="G51" s="20">
        <f t="shared" si="78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81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82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83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84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85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38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39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40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86"/>
        <v>-27.599999999999994</v>
      </c>
      <c r="BV51" s="11">
        <f t="shared" si="1"/>
        <v>381.20000000000005</v>
      </c>
      <c r="BW51" s="11">
        <f t="shared" si="41"/>
        <v>660.30000000000007</v>
      </c>
      <c r="BX51" s="11">
        <f t="shared" si="87"/>
        <v>-64.599999999999966</v>
      </c>
      <c r="BY51" s="11">
        <f t="shared" si="88"/>
        <v>-14.999999999999996</v>
      </c>
      <c r="BZ51" s="11">
        <f t="shared" si="89"/>
        <v>-22.322045611610218</v>
      </c>
      <c r="CA51" s="11">
        <f t="shared" si="2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42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0">
        <f t="shared" si="3"/>
        <v>1164.0999999999999</v>
      </c>
      <c r="CL51" s="90">
        <f>174.4-11.9</f>
        <v>162.5</v>
      </c>
      <c r="CM51" s="90">
        <v>222.1</v>
      </c>
      <c r="CN51" s="90"/>
      <c r="CO51" s="90"/>
      <c r="CP51" s="90">
        <v>153.5</v>
      </c>
      <c r="CQ51" s="90">
        <v>276</v>
      </c>
      <c r="CR51" s="90">
        <f t="shared" si="63"/>
        <v>814.1</v>
      </c>
      <c r="CS51" s="90">
        <v>170.7</v>
      </c>
      <c r="CT51" s="90">
        <v>326.10000000000002</v>
      </c>
      <c r="CU51" s="90">
        <v>235.5</v>
      </c>
      <c r="CV51" s="90">
        <v>456</v>
      </c>
      <c r="CW51" s="93">
        <f t="shared" si="73"/>
        <v>1188.3</v>
      </c>
      <c r="CX51" s="90">
        <f>219.9-7.9</f>
        <v>212</v>
      </c>
      <c r="CY51" s="90">
        <f>341.1-48</f>
        <v>293.10000000000002</v>
      </c>
      <c r="CZ51" s="90">
        <v>279.69</v>
      </c>
      <c r="DA51" s="90">
        <v>544.07100000000003</v>
      </c>
      <c r="DB51" s="90">
        <f t="shared" si="58"/>
        <v>1328.8609999999999</v>
      </c>
      <c r="DC51" s="90">
        <v>228.166</v>
      </c>
      <c r="DD51" s="90">
        <f t="shared" si="99"/>
        <v>228.166</v>
      </c>
      <c r="DE51" s="90">
        <f t="shared" si="59"/>
        <v>16.165999999999997</v>
      </c>
      <c r="DF51" s="90">
        <f t="shared" si="100"/>
        <v>7.6254716981132065</v>
      </c>
      <c r="DG51" s="11">
        <f t="shared" si="7"/>
        <v>-350</v>
      </c>
      <c r="DH51" s="11">
        <f t="shared" si="8"/>
        <v>-30.066145520144321</v>
      </c>
      <c r="DI51" s="3"/>
      <c r="DJ51" s="11"/>
      <c r="DK51" s="70"/>
      <c r="DL51" s="3"/>
      <c r="DM51" s="3"/>
      <c r="DN51" s="3"/>
    </row>
    <row r="52" spans="1:122" ht="25.5" customHeight="1" x14ac:dyDescent="0.2">
      <c r="B52" s="90" t="s">
        <v>54</v>
      </c>
      <c r="C52" s="131" t="s">
        <v>55</v>
      </c>
      <c r="D52" s="132"/>
      <c r="E52" s="8"/>
      <c r="F52" s="10"/>
      <c r="G52" s="20">
        <f t="shared" si="78"/>
        <v>12</v>
      </c>
      <c r="H52" s="20">
        <f t="shared" si="79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81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82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83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84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85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38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39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40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86"/>
        <v>1.2</v>
      </c>
      <c r="BV52" s="11">
        <f t="shared" si="1"/>
        <v>11.5</v>
      </c>
      <c r="BW52" s="11">
        <f t="shared" si="41"/>
        <v>18.8</v>
      </c>
      <c r="BX52" s="11">
        <f t="shared" si="87"/>
        <v>4.2</v>
      </c>
      <c r="BY52" s="11">
        <f t="shared" si="88"/>
        <v>149.99999999999997</v>
      </c>
      <c r="BZ52" s="11">
        <f t="shared" si="89"/>
        <v>79.245283018867923</v>
      </c>
      <c r="CA52" s="11">
        <f t="shared" si="2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42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0">
        <f t="shared" si="3"/>
        <v>153.6</v>
      </c>
      <c r="CL52" s="90">
        <v>7.2</v>
      </c>
      <c r="CM52" s="90">
        <v>28.4</v>
      </c>
      <c r="CN52" s="90"/>
      <c r="CO52" s="90"/>
      <c r="CP52" s="90">
        <v>9.1999999999999993</v>
      </c>
      <c r="CQ52" s="90">
        <v>29.2</v>
      </c>
      <c r="CR52" s="90">
        <f t="shared" si="63"/>
        <v>74</v>
      </c>
      <c r="CS52" s="90">
        <v>2.7</v>
      </c>
      <c r="CT52" s="90">
        <v>49.3</v>
      </c>
      <c r="CU52" s="90">
        <v>18.100000000000001</v>
      </c>
      <c r="CV52" s="90">
        <v>49.7</v>
      </c>
      <c r="CW52" s="93">
        <f t="shared" si="73"/>
        <v>119.8</v>
      </c>
      <c r="CX52" s="90">
        <f>7.2</f>
        <v>7.2</v>
      </c>
      <c r="CY52" s="90">
        <v>18.899999999999999</v>
      </c>
      <c r="CZ52" s="90">
        <v>63.779000000000003</v>
      </c>
      <c r="DA52" s="90">
        <v>105.639</v>
      </c>
      <c r="DB52" s="90">
        <f t="shared" si="58"/>
        <v>195.518</v>
      </c>
      <c r="DC52" s="90">
        <v>15.539</v>
      </c>
      <c r="DD52" s="90">
        <f t="shared" si="99"/>
        <v>15.539</v>
      </c>
      <c r="DE52" s="90">
        <f t="shared" si="59"/>
        <v>8.3389999999999986</v>
      </c>
      <c r="DF52" s="90">
        <f t="shared" si="100"/>
        <v>115.81944444444443</v>
      </c>
      <c r="DG52" s="11">
        <f t="shared" si="7"/>
        <v>-79.599999999999994</v>
      </c>
      <c r="DH52" s="11">
        <f t="shared" si="8"/>
        <v>-51.822916666666664</v>
      </c>
      <c r="DI52" s="11"/>
      <c r="DJ52" s="11"/>
      <c r="DK52" s="70"/>
      <c r="DL52" s="3"/>
      <c r="DM52" s="3"/>
      <c r="DN52" s="3"/>
      <c r="DO52" s="3"/>
      <c r="DP52" s="3"/>
    </row>
    <row r="53" spans="1:122" x14ac:dyDescent="0.2">
      <c r="B53" s="90" t="s">
        <v>56</v>
      </c>
      <c r="C53" s="90" t="s">
        <v>34</v>
      </c>
      <c r="E53" s="8"/>
      <c r="F53" s="10">
        <v>688</v>
      </c>
      <c r="G53" s="20">
        <f t="shared" si="78"/>
        <v>1290</v>
      </c>
      <c r="H53" s="20">
        <f t="shared" si="79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81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82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83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84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85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38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39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40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86"/>
        <v>-25.299999999999997</v>
      </c>
      <c r="BV53" s="11">
        <f t="shared" si="1"/>
        <v>123.3</v>
      </c>
      <c r="BW53" s="11">
        <f t="shared" si="41"/>
        <v>219.8</v>
      </c>
      <c r="BX53" s="11">
        <f t="shared" si="87"/>
        <v>-418.09999999999997</v>
      </c>
      <c r="BY53" s="11">
        <f t="shared" si="88"/>
        <v>-42.664418212478914</v>
      </c>
      <c r="BZ53" s="11">
        <f t="shared" si="89"/>
        <v>-82.400472999605839</v>
      </c>
      <c r="CA53" s="11">
        <f t="shared" si="2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42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0">
        <f t="shared" si="3"/>
        <v>592.1</v>
      </c>
      <c r="CL53" s="90">
        <f>94.9+11.9</f>
        <v>106.80000000000001</v>
      </c>
      <c r="CM53" s="90">
        <v>105.6</v>
      </c>
      <c r="CN53" s="90"/>
      <c r="CO53" s="90"/>
      <c r="CP53" s="90">
        <v>75.900000000000006</v>
      </c>
      <c r="CQ53" s="90">
        <v>339.5</v>
      </c>
      <c r="CR53" s="90">
        <f t="shared" si="63"/>
        <v>627.79999999999995</v>
      </c>
      <c r="CS53" s="90">
        <v>71.099999999999994</v>
      </c>
      <c r="CT53" s="90">
        <v>144.4</v>
      </c>
      <c r="CU53" s="90">
        <v>43.5</v>
      </c>
      <c r="CV53" s="90">
        <v>356.6</v>
      </c>
      <c r="CW53" s="93">
        <f t="shared" si="73"/>
        <v>615.6</v>
      </c>
      <c r="CX53" s="90">
        <f>62.6+7.9</f>
        <v>70.5</v>
      </c>
      <c r="CY53" s="90">
        <f>272.9-130+48</f>
        <v>190.89999999999998</v>
      </c>
      <c r="CZ53" s="90">
        <v>248.21</v>
      </c>
      <c r="DA53" s="90">
        <v>368.20600000000002</v>
      </c>
      <c r="DB53" s="90">
        <f t="shared" si="58"/>
        <v>877.81600000000003</v>
      </c>
      <c r="DC53" s="90">
        <v>88.554000000000002</v>
      </c>
      <c r="DD53" s="90">
        <f t="shared" si="99"/>
        <v>88.554000000000002</v>
      </c>
      <c r="DE53" s="90">
        <f t="shared" si="59"/>
        <v>18.054000000000002</v>
      </c>
      <c r="DF53" s="90">
        <f t="shared" si="100"/>
        <v>25.608510638297876</v>
      </c>
      <c r="DG53" s="11">
        <f t="shared" si="7"/>
        <v>35.699999999999932</v>
      </c>
      <c r="DH53" s="11">
        <f t="shared" si="8"/>
        <v>6.0293869278837917</v>
      </c>
      <c r="DI53" s="3"/>
      <c r="DJ53" s="11"/>
      <c r="DK53" s="70"/>
      <c r="DL53" s="3"/>
      <c r="DM53" s="3"/>
      <c r="DN53" s="3"/>
    </row>
    <row r="54" spans="1:122" x14ac:dyDescent="0.2">
      <c r="B54" s="90" t="s">
        <v>35</v>
      </c>
      <c r="C54" s="90" t="s">
        <v>103</v>
      </c>
      <c r="E54" s="8"/>
      <c r="F54" s="10"/>
      <c r="G54" s="20">
        <f t="shared" si="78"/>
        <v>8</v>
      </c>
      <c r="H54" s="20">
        <f t="shared" si="79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81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82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83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84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85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38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39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40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86"/>
        <v>-12.5</v>
      </c>
      <c r="BV54" s="11">
        <f t="shared" si="1"/>
        <v>290.3</v>
      </c>
      <c r="BW54" s="11">
        <f t="shared" si="41"/>
        <v>331.8</v>
      </c>
      <c r="BX54" s="11">
        <f t="shared" si="87"/>
        <v>49.199999999999989</v>
      </c>
      <c r="BY54" s="11">
        <f t="shared" si="88"/>
        <v>-19.778481012658229</v>
      </c>
      <c r="BZ54" s="11">
        <f t="shared" si="89"/>
        <v>25.840336134453771</v>
      </c>
      <c r="CA54" s="11">
        <f t="shared" si="2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42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0">
        <f t="shared" si="3"/>
        <v>472.40000000000003</v>
      </c>
      <c r="CL54" s="90">
        <v>124.6</v>
      </c>
      <c r="CM54" s="90">
        <v>105.2</v>
      </c>
      <c r="CN54" s="90"/>
      <c r="CO54" s="90"/>
      <c r="CP54" s="90">
        <v>68.900000000000006</v>
      </c>
      <c r="CQ54" s="90">
        <v>51.9</v>
      </c>
      <c r="CR54" s="90">
        <f t="shared" si="63"/>
        <v>350.6</v>
      </c>
      <c r="CS54" s="90">
        <v>22.1</v>
      </c>
      <c r="CT54" s="90">
        <v>49.9</v>
      </c>
      <c r="CU54" s="90">
        <v>13.4</v>
      </c>
      <c r="CV54" s="90">
        <v>47.2</v>
      </c>
      <c r="CW54" s="93">
        <f t="shared" si="73"/>
        <v>132.60000000000002</v>
      </c>
      <c r="CX54" s="90">
        <v>24.7</v>
      </c>
      <c r="CY54" s="90">
        <v>23.8</v>
      </c>
      <c r="CZ54" s="90">
        <v>12.484</v>
      </c>
      <c r="DA54" s="90">
        <v>30.152999999999999</v>
      </c>
      <c r="DB54" s="90">
        <f t="shared" si="58"/>
        <v>91.137</v>
      </c>
      <c r="DC54" s="90">
        <v>9.1430000000000007</v>
      </c>
      <c r="DD54" s="90">
        <f t="shared" si="99"/>
        <v>9.1430000000000007</v>
      </c>
      <c r="DE54" s="90">
        <f t="shared" si="59"/>
        <v>-15.556999999999999</v>
      </c>
      <c r="DF54" s="90">
        <f t="shared" si="100"/>
        <v>-62.983805668016188</v>
      </c>
      <c r="DG54" s="11">
        <f t="shared" si="7"/>
        <v>-121.79999999999998</v>
      </c>
      <c r="DH54" s="11">
        <f t="shared" si="8"/>
        <v>-25.783234546994066</v>
      </c>
      <c r="DI54" s="3"/>
      <c r="DJ54" s="11"/>
      <c r="DK54" s="70"/>
      <c r="DL54" s="3"/>
      <c r="DM54" s="3"/>
      <c r="DN54" s="3"/>
    </row>
    <row r="55" spans="1:122" x14ac:dyDescent="0.2">
      <c r="B55" s="90" t="s">
        <v>46</v>
      </c>
      <c r="C55" s="90" t="s">
        <v>47</v>
      </c>
      <c r="E55" s="8"/>
      <c r="F55" s="10">
        <v>-3</v>
      </c>
      <c r="G55" s="20">
        <f t="shared" si="78"/>
        <v>-59</v>
      </c>
      <c r="H55" s="20">
        <f t="shared" si="79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81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82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83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84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85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38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39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40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86"/>
        <v>30.699999999999996</v>
      </c>
      <c r="BV55" s="11">
        <f t="shared" si="1"/>
        <v>-52.7</v>
      </c>
      <c r="BW55" s="11">
        <f t="shared" si="41"/>
        <v>-59.800000000000004</v>
      </c>
      <c r="BX55" s="11">
        <f t="shared" si="87"/>
        <v>62.5</v>
      </c>
      <c r="BY55" s="11">
        <f t="shared" si="88"/>
        <v>-85.994397759103634</v>
      </c>
      <c r="BZ55" s="11">
        <f t="shared" si="89"/>
        <v>-56.715063520871148</v>
      </c>
      <c r="CA55" s="11">
        <f t="shared" si="2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42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0">
        <f t="shared" si="3"/>
        <v>-15.3</v>
      </c>
      <c r="CL55" s="90">
        <v>-1</v>
      </c>
      <c r="CM55" s="90">
        <v>-6.8</v>
      </c>
      <c r="CN55" s="90"/>
      <c r="CO55" s="90"/>
      <c r="CP55" s="90">
        <v>-4.8</v>
      </c>
      <c r="CQ55" s="90">
        <v>-12.2</v>
      </c>
      <c r="CR55" s="90">
        <f t="shared" si="63"/>
        <v>-24.799999999999997</v>
      </c>
      <c r="CS55" s="90">
        <v>-2.1</v>
      </c>
      <c r="CT55" s="90">
        <v>-1.4</v>
      </c>
      <c r="CU55" s="90">
        <v>-2.7</v>
      </c>
      <c r="CV55" s="90">
        <v>-1.2</v>
      </c>
      <c r="CW55" s="93">
        <f t="shared" si="73"/>
        <v>-7.4</v>
      </c>
      <c r="CX55" s="90">
        <v>-0.9</v>
      </c>
      <c r="CY55" s="90">
        <v>-0.6</v>
      </c>
      <c r="CZ55" s="90">
        <v>-2.6629999999999998</v>
      </c>
      <c r="DA55" s="90">
        <v>-1.601</v>
      </c>
      <c r="DB55" s="90">
        <f t="shared" si="58"/>
        <v>-5.7640000000000002</v>
      </c>
      <c r="DC55" s="90">
        <v>-2.0089999999999999</v>
      </c>
      <c r="DD55" s="90">
        <f t="shared" si="99"/>
        <v>-2.0089999999999999</v>
      </c>
      <c r="DE55" s="90">
        <f t="shared" si="59"/>
        <v>-1.109</v>
      </c>
      <c r="DF55" s="90">
        <f t="shared" si="100"/>
        <v>123.22222222222221</v>
      </c>
      <c r="DG55" s="11">
        <f t="shared" si="7"/>
        <v>-9.4999999999999964</v>
      </c>
      <c r="DH55" s="11">
        <f t="shared" si="8"/>
        <v>62.091503267973835</v>
      </c>
      <c r="DI55" s="3"/>
      <c r="DJ55" s="11"/>
      <c r="DK55" s="70"/>
      <c r="DL55" s="3"/>
      <c r="DM55" s="3"/>
      <c r="DN55" s="3"/>
    </row>
    <row r="56" spans="1:122" x14ac:dyDescent="0.2">
      <c r="B56" s="90" t="s">
        <v>118</v>
      </c>
      <c r="C56" s="90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101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0">
        <f>+CG56+CH56+CI56+CJ56-696</f>
        <v>5901.5</v>
      </c>
      <c r="CL56" s="90">
        <v>303.60000000000002</v>
      </c>
      <c r="CM56" s="90">
        <v>2357</v>
      </c>
      <c r="CN56" s="90"/>
      <c r="CO56" s="90"/>
      <c r="CP56" s="90">
        <v>59.3</v>
      </c>
      <c r="CQ56" s="90">
        <v>-38.4</v>
      </c>
      <c r="CR56" s="90">
        <f t="shared" si="63"/>
        <v>2681.5</v>
      </c>
      <c r="CS56" s="90">
        <v>1191.9000000000001</v>
      </c>
      <c r="CT56" s="90">
        <f>2739.8+211-1020</f>
        <v>1930.8000000000002</v>
      </c>
      <c r="CU56" s="90">
        <v>33.9</v>
      </c>
      <c r="CV56" s="90">
        <v>2996.4</v>
      </c>
      <c r="CW56" s="93">
        <f t="shared" si="73"/>
        <v>6153</v>
      </c>
      <c r="CX56" s="90">
        <v>369</v>
      </c>
      <c r="CY56" s="90">
        <f>2628.9+130</f>
        <v>2758.9</v>
      </c>
      <c r="CZ56" s="90">
        <v>751.68299999999999</v>
      </c>
      <c r="DA56" s="90">
        <v>1969.7070000000001</v>
      </c>
      <c r="DB56" s="90">
        <f t="shared" si="58"/>
        <v>5849.29</v>
      </c>
      <c r="DC56" s="90">
        <v>812.24599999999998</v>
      </c>
      <c r="DD56" s="90">
        <f t="shared" si="99"/>
        <v>812.24599999999998</v>
      </c>
      <c r="DE56" s="90">
        <f t="shared" si="59"/>
        <v>443.24599999999998</v>
      </c>
      <c r="DF56" s="90">
        <f t="shared" si="100"/>
        <v>120.12086720867208</v>
      </c>
      <c r="DG56" s="11">
        <f t="shared" si="7"/>
        <v>-3915.9999999999995</v>
      </c>
      <c r="DH56" s="11">
        <f t="shared" si="8"/>
        <v>-59.355816597195897</v>
      </c>
      <c r="DI56" s="3"/>
      <c r="DJ56" s="11"/>
      <c r="DK56" s="70"/>
      <c r="DL56" s="3"/>
      <c r="DM56" s="71"/>
      <c r="DN56" s="3"/>
    </row>
    <row r="57" spans="1:122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3"/>
      <c r="CX57" s="90"/>
      <c r="CY57" s="90"/>
      <c r="CZ57" s="90"/>
      <c r="DA57" s="90"/>
      <c r="DB57" s="90"/>
      <c r="DC57" s="90"/>
      <c r="DD57" s="90"/>
      <c r="DE57" s="90"/>
      <c r="DF57" s="90"/>
      <c r="DG57" s="12"/>
      <c r="DH57" s="12"/>
      <c r="DI57" s="3"/>
      <c r="DJ57" s="11"/>
      <c r="DK57" s="70"/>
      <c r="DL57" s="3"/>
      <c r="DM57" s="3"/>
      <c r="DN57" s="3"/>
    </row>
    <row r="58" spans="1:122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102">IF(G50="","",G50)</f>
        <v>1814</v>
      </c>
      <c r="H58" s="44">
        <f t="shared" si="102"/>
        <v>1233.2860000000001</v>
      </c>
      <c r="I58" s="39"/>
      <c r="J58" s="44">
        <f t="shared" si="102"/>
        <v>252</v>
      </c>
      <c r="K58" s="44">
        <f t="shared" si="102"/>
        <v>79</v>
      </c>
      <c r="L58" s="44">
        <f t="shared" si="102"/>
        <v>204</v>
      </c>
      <c r="M58" s="44">
        <f t="shared" si="102"/>
        <v>1279</v>
      </c>
      <c r="N58" s="39"/>
      <c r="O58" s="44">
        <f t="shared" si="102"/>
        <v>203.286</v>
      </c>
      <c r="P58" s="44">
        <f t="shared" si="102"/>
        <v>10</v>
      </c>
      <c r="Q58" s="44">
        <f t="shared" si="102"/>
        <v>221</v>
      </c>
      <c r="R58" s="44">
        <f t="shared" si="102"/>
        <v>799</v>
      </c>
      <c r="S58" s="44">
        <f t="shared" si="102"/>
        <v>266.96434199999999</v>
      </c>
      <c r="T58" s="44">
        <f t="shared" si="102"/>
        <v>353.40000000000003</v>
      </c>
      <c r="U58" s="44">
        <f t="shared" si="102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38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39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40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1"/>
        <v>753.6</v>
      </c>
      <c r="BW58" s="50">
        <f t="shared" si="41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42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6">
        <f t="shared" si="3"/>
        <v>8964.4</v>
      </c>
      <c r="CL58" s="96">
        <f>+CL50</f>
        <v>703.7</v>
      </c>
      <c r="CM58" s="96">
        <f>+CM50</f>
        <v>2811.5</v>
      </c>
      <c r="CN58" s="96"/>
      <c r="CO58" s="96"/>
      <c r="CP58" s="96">
        <f>+CP50</f>
        <v>362</v>
      </c>
      <c r="CQ58" s="96">
        <f>+CQ50</f>
        <v>646</v>
      </c>
      <c r="CR58" s="96">
        <f t="shared" si="63"/>
        <v>4523.2</v>
      </c>
      <c r="CS58" s="96">
        <f>+CS50</f>
        <v>1456.4</v>
      </c>
      <c r="CT58" s="96">
        <f>+CT50</f>
        <v>2499.1000000000004</v>
      </c>
      <c r="CU58" s="96">
        <f>+CU50</f>
        <v>341.7</v>
      </c>
      <c r="CV58" s="96">
        <f>+CV50</f>
        <v>3904.7</v>
      </c>
      <c r="CW58" s="93"/>
      <c r="CX58" s="96">
        <f>+CX50</f>
        <v>682.5</v>
      </c>
      <c r="CY58" s="96">
        <f>+CY50</f>
        <v>3285</v>
      </c>
      <c r="CZ58" s="96">
        <f>+CZ50</f>
        <v>1353.183</v>
      </c>
      <c r="DA58" s="96">
        <f>+DA50</f>
        <v>3016.1750000000002</v>
      </c>
      <c r="DB58" s="96"/>
      <c r="DC58" s="96"/>
      <c r="DD58" s="96"/>
      <c r="DE58" s="96"/>
      <c r="DF58" s="96"/>
      <c r="DG58" s="50">
        <f t="shared" si="7"/>
        <v>-4441.1999999999989</v>
      </c>
      <c r="DH58" s="50">
        <f t="shared" si="8"/>
        <v>-49.542635313015921</v>
      </c>
      <c r="DI58" s="9"/>
      <c r="DJ58" s="11"/>
      <c r="DK58" s="70"/>
      <c r="DL58" s="9"/>
      <c r="DM58" s="9"/>
      <c r="DN58" s="9"/>
      <c r="DO58" s="9"/>
      <c r="DP58" s="9"/>
      <c r="DQ58" s="9"/>
      <c r="DR58" s="9"/>
    </row>
    <row r="59" spans="1:122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3"/>
      <c r="CX59" s="90"/>
      <c r="CY59" s="90"/>
      <c r="CZ59" s="90"/>
      <c r="DA59" s="90"/>
      <c r="DB59" s="90"/>
      <c r="DC59" s="90"/>
      <c r="DD59" s="90"/>
      <c r="DE59" s="90"/>
      <c r="DF59" s="90"/>
      <c r="DG59" s="12"/>
      <c r="DH59" s="12"/>
      <c r="DI59" s="9"/>
      <c r="DJ59" s="11"/>
      <c r="DK59" s="70"/>
      <c r="DL59" s="9"/>
      <c r="DM59" s="9"/>
      <c r="DN59" s="9"/>
      <c r="DO59" s="9"/>
      <c r="DP59" s="9"/>
      <c r="DQ59" s="9"/>
      <c r="DR59" s="9"/>
    </row>
    <row r="60" spans="1:122" s="7" customFormat="1" x14ac:dyDescent="0.2">
      <c r="A60" s="91">
        <v>6</v>
      </c>
      <c r="B60" s="91" t="s">
        <v>36</v>
      </c>
      <c r="C60" s="91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103">P61</f>
        <v>196</v>
      </c>
      <c r="Q60" s="17">
        <f t="shared" si="103"/>
        <v>202</v>
      </c>
      <c r="R60" s="17">
        <f t="shared" si="103"/>
        <v>189</v>
      </c>
      <c r="S60" s="17">
        <f t="shared" si="103"/>
        <v>176.5</v>
      </c>
      <c r="T60" s="17">
        <f t="shared" si="103"/>
        <v>162.5</v>
      </c>
      <c r="U60" s="17">
        <f t="shared" si="103"/>
        <v>138.69999999999999</v>
      </c>
      <c r="V60" s="17">
        <f t="shared" si="103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38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39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40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1"/>
        <v>86.799999999999983</v>
      </c>
      <c r="BW60" s="17">
        <f t="shared" si="41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2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42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3">
        <f t="shared" si="3"/>
        <v>177.9</v>
      </c>
      <c r="CL60" s="93">
        <f>+CL61+CL62</f>
        <v>34.800000000000004</v>
      </c>
      <c r="CM60" s="93">
        <f>+CM61+CM62</f>
        <v>30.9</v>
      </c>
      <c r="CN60" s="93"/>
      <c r="CO60" s="93"/>
      <c r="CP60" s="93">
        <f>+CP61+CP62</f>
        <v>20.7</v>
      </c>
      <c r="CQ60" s="93">
        <f>+CQ61+CQ62</f>
        <v>17.899999999999999</v>
      </c>
      <c r="CR60" s="93">
        <f t="shared" si="63"/>
        <v>104.30000000000001</v>
      </c>
      <c r="CS60" s="93">
        <f>+CS61+CS62</f>
        <v>21.8</v>
      </c>
      <c r="CT60" s="93">
        <f>+CT61+CT62</f>
        <v>17</v>
      </c>
      <c r="CU60" s="93">
        <f>+CU61+CU62</f>
        <v>12.399999999999999</v>
      </c>
      <c r="CV60" s="93">
        <f>+CV61+CV62</f>
        <v>8.4</v>
      </c>
      <c r="CW60" s="93">
        <f t="shared" si="73"/>
        <v>59.599999999999994</v>
      </c>
      <c r="CX60" s="93">
        <f>+CX61+CX62</f>
        <v>2.2000000000000002</v>
      </c>
      <c r="CY60" s="93">
        <f>+CY61+CY62</f>
        <v>6.8000000000000007</v>
      </c>
      <c r="CZ60" s="93">
        <f>+CZ61+CZ62</f>
        <v>1.5820000000000007</v>
      </c>
      <c r="DA60" s="93">
        <f>+DA61+DA62</f>
        <v>4.4060000000000006</v>
      </c>
      <c r="DB60" s="93">
        <f t="shared" si="58"/>
        <v>14.988000000000001</v>
      </c>
      <c r="DC60" s="93">
        <f>+DC61+DC62</f>
        <v>1.1799999999999997</v>
      </c>
      <c r="DD60" s="90">
        <f t="shared" ref="DD60:DD62" si="104">+DC60</f>
        <v>1.1799999999999997</v>
      </c>
      <c r="DE60" s="93">
        <f t="shared" si="59"/>
        <v>-1.0200000000000005</v>
      </c>
      <c r="DF60" s="93">
        <f>+DE60/CX60*100</f>
        <v>-46.363636363636381</v>
      </c>
      <c r="DG60" s="17">
        <f t="shared" si="7"/>
        <v>-73.599999999999994</v>
      </c>
      <c r="DH60" s="17">
        <f t="shared" si="8"/>
        <v>-41.371557054525013</v>
      </c>
      <c r="DI60" s="9"/>
      <c r="DJ60" s="11"/>
      <c r="DK60" s="70"/>
      <c r="DL60" s="9"/>
      <c r="DM60" s="9"/>
      <c r="DN60" s="9"/>
    </row>
    <row r="61" spans="1:122" x14ac:dyDescent="0.2">
      <c r="B61" s="90" t="s">
        <v>37</v>
      </c>
      <c r="C61" s="90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38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39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40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1"/>
        <v>97.6</v>
      </c>
      <c r="BW61" s="11">
        <f t="shared" si="41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2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42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0">
        <f t="shared" si="3"/>
        <v>206.5</v>
      </c>
      <c r="CL61" s="90">
        <v>41.1</v>
      </c>
      <c r="CM61" s="90">
        <v>35.799999999999997</v>
      </c>
      <c r="CN61" s="90"/>
      <c r="CO61" s="90"/>
      <c r="CP61" s="90">
        <v>25.2</v>
      </c>
      <c r="CQ61" s="90">
        <v>21.7</v>
      </c>
      <c r="CR61" s="90">
        <f t="shared" si="63"/>
        <v>123.80000000000001</v>
      </c>
      <c r="CS61" s="90">
        <v>24.7</v>
      </c>
      <c r="CT61" s="90">
        <v>20.6</v>
      </c>
      <c r="CU61" s="90">
        <v>16.7</v>
      </c>
      <c r="CV61" s="90">
        <v>13.8</v>
      </c>
      <c r="CW61" s="93">
        <f t="shared" si="73"/>
        <v>75.8</v>
      </c>
      <c r="CX61" s="90">
        <v>7.7</v>
      </c>
      <c r="CY61" s="90">
        <v>12.8</v>
      </c>
      <c r="CZ61" s="90">
        <v>8.3670000000000009</v>
      </c>
      <c r="DA61" s="90">
        <v>10.114000000000001</v>
      </c>
      <c r="DB61" s="93">
        <f t="shared" si="58"/>
        <v>38.981000000000002</v>
      </c>
      <c r="DC61" s="93">
        <v>7.6079999999999997</v>
      </c>
      <c r="DD61" s="90">
        <f t="shared" si="104"/>
        <v>7.6079999999999997</v>
      </c>
      <c r="DE61" s="93">
        <f t="shared" si="59"/>
        <v>-9.2000000000000526E-2</v>
      </c>
      <c r="DF61" s="93">
        <f>+DE61/CX61*100</f>
        <v>-1.1948051948052016</v>
      </c>
      <c r="DG61" s="11">
        <f t="shared" si="7"/>
        <v>-82.699999999999989</v>
      </c>
      <c r="DH61" s="11">
        <f t="shared" si="8"/>
        <v>-40.04842615012106</v>
      </c>
      <c r="DI61" s="3"/>
      <c r="DJ61" s="11"/>
      <c r="DK61" s="70"/>
      <c r="DL61" s="3"/>
      <c r="DM61" s="3"/>
      <c r="DN61" s="3"/>
    </row>
    <row r="62" spans="1:122" x14ac:dyDescent="0.2">
      <c r="B62" s="90" t="s">
        <v>93</v>
      </c>
      <c r="C62" s="90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38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39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40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1"/>
        <v>-10.8</v>
      </c>
      <c r="BW62" s="11">
        <f t="shared" si="41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2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42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0">
        <f t="shared" si="3"/>
        <v>-28.6</v>
      </c>
      <c r="CL62" s="90">
        <v>-6.3</v>
      </c>
      <c r="CM62" s="90">
        <v>-4.9000000000000004</v>
      </c>
      <c r="CN62" s="90"/>
      <c r="CO62" s="90"/>
      <c r="CP62" s="90">
        <v>-4.5</v>
      </c>
      <c r="CQ62" s="90">
        <v>-3.8</v>
      </c>
      <c r="CR62" s="90">
        <f t="shared" si="63"/>
        <v>-19.5</v>
      </c>
      <c r="CS62" s="90">
        <v>-2.9</v>
      </c>
      <c r="CT62" s="90">
        <v>-3.6</v>
      </c>
      <c r="CU62" s="90">
        <v>-4.3</v>
      </c>
      <c r="CV62" s="90">
        <v>-5.4</v>
      </c>
      <c r="CW62" s="93">
        <f t="shared" si="73"/>
        <v>-16.200000000000003</v>
      </c>
      <c r="CX62" s="90">
        <v>-5.5</v>
      </c>
      <c r="CY62" s="90">
        <v>-6</v>
      </c>
      <c r="CZ62" s="90">
        <v>-6.7850000000000001</v>
      </c>
      <c r="DA62" s="90">
        <v>-5.7080000000000002</v>
      </c>
      <c r="DB62" s="90">
        <f t="shared" si="58"/>
        <v>-23.993000000000002</v>
      </c>
      <c r="DC62" s="90">
        <v>-6.4279999999999999</v>
      </c>
      <c r="DD62" s="90">
        <f t="shared" si="104"/>
        <v>-6.4279999999999999</v>
      </c>
      <c r="DE62" s="90">
        <f t="shared" si="59"/>
        <v>-0.92799999999999994</v>
      </c>
      <c r="DF62" s="90">
        <f>+DE62/CX62*100</f>
        <v>16.872727272727271</v>
      </c>
      <c r="DG62" s="11">
        <f t="shared" si="7"/>
        <v>9.1000000000000014</v>
      </c>
      <c r="DH62" s="11">
        <f t="shared" si="8"/>
        <v>-31.818181818181824</v>
      </c>
      <c r="DI62" s="3"/>
      <c r="DJ62" s="11"/>
      <c r="DK62" s="70"/>
      <c r="DL62" s="3"/>
      <c r="DM62" s="3"/>
      <c r="DN62" s="3"/>
    </row>
    <row r="63" spans="1:122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3"/>
      <c r="CX63" s="90"/>
      <c r="CY63" s="90"/>
      <c r="CZ63" s="90"/>
      <c r="DA63" s="90"/>
      <c r="DB63" s="90"/>
      <c r="DC63" s="90"/>
      <c r="DD63" s="90"/>
      <c r="DE63" s="90"/>
      <c r="DF63" s="90"/>
      <c r="DG63" s="12"/>
      <c r="DH63" s="12"/>
      <c r="DI63" s="3"/>
      <c r="DJ63" s="11"/>
      <c r="DK63" s="70"/>
      <c r="DL63" s="3"/>
      <c r="DM63" s="3"/>
      <c r="DN63" s="3"/>
    </row>
    <row r="64" spans="1:122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105">G60</f>
        <v>664</v>
      </c>
      <c r="H64" s="8">
        <f t="shared" si="105"/>
        <v>752</v>
      </c>
      <c r="I64" s="8"/>
      <c r="J64" s="8">
        <f t="shared" si="105"/>
        <v>169</v>
      </c>
      <c r="K64" s="8">
        <f t="shared" si="105"/>
        <v>179</v>
      </c>
      <c r="L64" s="8">
        <f t="shared" si="105"/>
        <v>232</v>
      </c>
      <c r="M64" s="8">
        <f t="shared" si="105"/>
        <v>84</v>
      </c>
      <c r="N64" s="8"/>
      <c r="O64" s="8">
        <f t="shared" si="105"/>
        <v>165</v>
      </c>
      <c r="P64" s="8">
        <f t="shared" si="105"/>
        <v>196</v>
      </c>
      <c r="Q64" s="8">
        <f t="shared" si="105"/>
        <v>202</v>
      </c>
      <c r="R64" s="8">
        <f t="shared" si="105"/>
        <v>189</v>
      </c>
      <c r="S64" s="8">
        <f t="shared" si="105"/>
        <v>176.5</v>
      </c>
      <c r="T64" s="8">
        <f t="shared" si="105"/>
        <v>162.5</v>
      </c>
      <c r="U64" s="8">
        <f t="shared" si="105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38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39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40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1"/>
        <v>86.799999999999983</v>
      </c>
      <c r="BW64" s="17">
        <f t="shared" si="41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2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42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3">
        <f t="shared" si="3"/>
        <v>177.9</v>
      </c>
      <c r="CL64" s="93">
        <f>+CL60</f>
        <v>34.800000000000004</v>
      </c>
      <c r="CM64" s="93">
        <f>+CM60</f>
        <v>30.9</v>
      </c>
      <c r="CN64" s="93"/>
      <c r="CO64" s="93"/>
      <c r="CP64" s="93">
        <f>+CP60</f>
        <v>20.7</v>
      </c>
      <c r="CQ64" s="93">
        <f>+CQ60</f>
        <v>17.899999999999999</v>
      </c>
      <c r="CR64" s="93">
        <f t="shared" si="63"/>
        <v>104.30000000000001</v>
      </c>
      <c r="CS64" s="93">
        <f>+CS60</f>
        <v>21.8</v>
      </c>
      <c r="CT64" s="93">
        <f>+CT60</f>
        <v>17</v>
      </c>
      <c r="CU64" s="93">
        <f>+CU60</f>
        <v>12.399999999999999</v>
      </c>
      <c r="CV64" s="93">
        <f>+CV60</f>
        <v>8.4</v>
      </c>
      <c r="CW64" s="93"/>
      <c r="CX64" s="93">
        <f>+CX60</f>
        <v>2.2000000000000002</v>
      </c>
      <c r="CY64" s="93">
        <f>+CY60</f>
        <v>6.8000000000000007</v>
      </c>
      <c r="CZ64" s="93">
        <f>+CZ60</f>
        <v>1.5820000000000007</v>
      </c>
      <c r="DA64" s="93">
        <f>+DA60</f>
        <v>4.4060000000000006</v>
      </c>
      <c r="DB64" s="93"/>
      <c r="DC64" s="93"/>
      <c r="DD64" s="93"/>
      <c r="DE64" s="93"/>
      <c r="DF64" s="93"/>
      <c r="DG64" s="40"/>
      <c r="DH64" s="40"/>
      <c r="DI64" s="9"/>
      <c r="DJ64" s="11"/>
      <c r="DK64" s="70"/>
      <c r="DL64" s="9"/>
      <c r="DM64" s="9"/>
      <c r="DN64" s="9"/>
      <c r="DO64" s="9"/>
      <c r="DP64" s="9"/>
      <c r="DQ64" s="9"/>
      <c r="DR64" s="9"/>
    </row>
    <row r="65" spans="1:122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3"/>
      <c r="CX65" s="90"/>
      <c r="CY65" s="90"/>
      <c r="CZ65" s="90"/>
      <c r="DA65" s="90"/>
      <c r="DB65" s="90"/>
      <c r="DC65" s="90"/>
      <c r="DD65" s="90"/>
      <c r="DE65" s="90"/>
      <c r="DF65" s="90"/>
      <c r="DG65" s="12"/>
      <c r="DH65" s="12"/>
      <c r="DI65" s="9"/>
      <c r="DJ65" s="11"/>
      <c r="DK65" s="70"/>
      <c r="DL65" s="9"/>
      <c r="DM65" s="9"/>
      <c r="DN65" s="9"/>
      <c r="DO65" s="9"/>
      <c r="DP65" s="9"/>
      <c r="DQ65" s="9"/>
      <c r="DR65" s="9"/>
    </row>
    <row r="66" spans="1:122" s="7" customFormat="1" x14ac:dyDescent="0.2">
      <c r="A66" s="91">
        <v>7</v>
      </c>
      <c r="B66" s="91" t="s">
        <v>39</v>
      </c>
      <c r="C66" s="91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106">O68</f>
        <v>227</v>
      </c>
      <c r="P66" s="17">
        <f t="shared" si="106"/>
        <v>355</v>
      </c>
      <c r="Q66" s="17">
        <f t="shared" si="106"/>
        <v>236</v>
      </c>
      <c r="R66" s="17">
        <f t="shared" si="106"/>
        <v>346</v>
      </c>
      <c r="S66" s="17">
        <f t="shared" si="106"/>
        <v>184.21299999999999</v>
      </c>
      <c r="T66" s="17">
        <f t="shared" si="106"/>
        <v>358.5</v>
      </c>
      <c r="U66" s="17">
        <f t="shared" si="106"/>
        <v>225.6</v>
      </c>
      <c r="V66" s="17">
        <f t="shared" si="106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38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39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40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1"/>
        <v>458.7</v>
      </c>
      <c r="BW66" s="17">
        <f t="shared" si="41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2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42"/>
        <v>1028</v>
      </c>
      <c r="CG66" s="17">
        <f t="shared" ref="CG66:CI66" si="107">+CG68+CG67</f>
        <v>145</v>
      </c>
      <c r="CH66" s="17">
        <f t="shared" si="107"/>
        <v>179</v>
      </c>
      <c r="CI66" s="17">
        <f t="shared" si="107"/>
        <v>136</v>
      </c>
      <c r="CJ66" s="17">
        <f>+CJ68+CJ67</f>
        <v>245.4</v>
      </c>
      <c r="CK66" s="93">
        <f t="shared" si="3"/>
        <v>705.4</v>
      </c>
      <c r="CL66" s="93">
        <f>+CL68+CL67</f>
        <v>151.1</v>
      </c>
      <c r="CM66" s="93">
        <f>+CM68+CM67</f>
        <v>108.6</v>
      </c>
      <c r="CN66" s="93"/>
      <c r="CO66" s="93"/>
      <c r="CP66" s="93">
        <f>+CP68+CP67</f>
        <v>61</v>
      </c>
      <c r="CQ66" s="93">
        <f>+CQ68+CQ67</f>
        <v>157.89999999999998</v>
      </c>
      <c r="CR66" s="93">
        <f t="shared" si="63"/>
        <v>478.59999999999997</v>
      </c>
      <c r="CS66" s="93">
        <f>+CS68+CS67</f>
        <v>156.30000000000001</v>
      </c>
      <c r="CT66" s="93">
        <f>+CT68+CT67</f>
        <v>124.3</v>
      </c>
      <c r="CU66" s="93">
        <f>+CU68+CU67</f>
        <v>100.6</v>
      </c>
      <c r="CV66" s="93">
        <f>+CV68+CV67</f>
        <v>262</v>
      </c>
      <c r="CW66" s="93">
        <f t="shared" si="73"/>
        <v>643.20000000000005</v>
      </c>
      <c r="CX66" s="93">
        <f>+CX68+CX67</f>
        <v>125</v>
      </c>
      <c r="CY66" s="93">
        <f>+CY68+CY67</f>
        <v>174.6</v>
      </c>
      <c r="CZ66" s="93">
        <f>+CZ68+CZ67</f>
        <v>136</v>
      </c>
      <c r="DA66" s="93">
        <f>+DA68+DA67</f>
        <v>259.52999999999997</v>
      </c>
      <c r="DB66" s="93">
        <f t="shared" si="58"/>
        <v>695.13</v>
      </c>
      <c r="DC66" s="93">
        <f>+DC68+DC67</f>
        <v>135</v>
      </c>
      <c r="DD66" s="90">
        <f t="shared" ref="DD66:DD93" si="108">+DC66</f>
        <v>135</v>
      </c>
      <c r="DE66" s="93">
        <f t="shared" si="59"/>
        <v>10</v>
      </c>
      <c r="DF66" s="93">
        <f>+DE66/CX66*100</f>
        <v>8</v>
      </c>
      <c r="DG66" s="17">
        <f t="shared" si="7"/>
        <v>-226.80000000000004</v>
      </c>
      <c r="DH66" s="17">
        <f t="shared" si="8"/>
        <v>-32.151970513184011</v>
      </c>
      <c r="DI66" s="11"/>
      <c r="DJ66" s="11"/>
      <c r="DK66" s="70"/>
      <c r="DL66" s="9"/>
      <c r="DM66" s="9"/>
      <c r="DN66" s="9"/>
      <c r="DO66" s="9"/>
      <c r="DP66" s="9"/>
    </row>
    <row r="67" spans="1:122" s="7" customFormat="1" x14ac:dyDescent="0.2">
      <c r="A67" s="36"/>
      <c r="C67" s="90" t="s">
        <v>124</v>
      </c>
      <c r="D67" s="90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0">
        <f t="shared" si="3"/>
        <v>0.6</v>
      </c>
      <c r="CL67" s="90">
        <v>0</v>
      </c>
      <c r="CM67" s="90">
        <v>0.6</v>
      </c>
      <c r="CN67" s="90"/>
      <c r="CO67" s="90"/>
      <c r="CP67" s="90">
        <v>0</v>
      </c>
      <c r="CQ67" s="90">
        <v>0.2</v>
      </c>
      <c r="CR67" s="90">
        <f t="shared" si="63"/>
        <v>0.8</v>
      </c>
      <c r="CS67" s="90">
        <v>0.3</v>
      </c>
      <c r="CT67" s="90">
        <v>0.6</v>
      </c>
      <c r="CU67" s="90">
        <v>0</v>
      </c>
      <c r="CV67" s="90">
        <v>0</v>
      </c>
      <c r="CW67" s="93">
        <f t="shared" si="73"/>
        <v>0.89999999999999991</v>
      </c>
      <c r="CX67" s="90">
        <v>0</v>
      </c>
      <c r="CY67" s="90">
        <v>0.6</v>
      </c>
      <c r="CZ67" s="90">
        <v>0</v>
      </c>
      <c r="DA67" s="90">
        <v>0</v>
      </c>
      <c r="DB67" s="90">
        <f t="shared" si="58"/>
        <v>0.6</v>
      </c>
      <c r="DC67" s="90">
        <v>0</v>
      </c>
      <c r="DD67" s="90">
        <f t="shared" si="108"/>
        <v>0</v>
      </c>
      <c r="DE67" s="90">
        <f t="shared" si="59"/>
        <v>0</v>
      </c>
      <c r="DF67" s="90"/>
      <c r="DG67" s="11">
        <f t="shared" si="7"/>
        <v>0.20000000000000007</v>
      </c>
      <c r="DH67" s="11">
        <f t="shared" si="8"/>
        <v>33.33333333333335</v>
      </c>
      <c r="DI67" s="11"/>
      <c r="DJ67" s="11"/>
      <c r="DK67" s="70"/>
      <c r="DL67" s="9"/>
      <c r="DM67" s="9"/>
      <c r="DN67" s="9"/>
      <c r="DO67" s="9"/>
      <c r="DP67" s="9"/>
    </row>
    <row r="68" spans="1:122" x14ac:dyDescent="0.2">
      <c r="C68" s="90" t="s">
        <v>57</v>
      </c>
      <c r="D68" s="90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38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39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40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1"/>
        <v>458.7</v>
      </c>
      <c r="BW68" s="11">
        <f t="shared" si="41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2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42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0">
        <f t="shared" si="3"/>
        <v>704.8</v>
      </c>
      <c r="CL68" s="90">
        <v>151.1</v>
      </c>
      <c r="CM68" s="90">
        <f>108.6-0.6</f>
        <v>108</v>
      </c>
      <c r="CN68" s="90"/>
      <c r="CO68" s="90"/>
      <c r="CP68" s="90">
        <v>61</v>
      </c>
      <c r="CQ68" s="90">
        <v>157.69999999999999</v>
      </c>
      <c r="CR68" s="90">
        <f t="shared" si="63"/>
        <v>477.8</v>
      </c>
      <c r="CS68" s="90">
        <v>156</v>
      </c>
      <c r="CT68" s="90">
        <f>124.3-0.6</f>
        <v>123.7</v>
      </c>
      <c r="CU68" s="90">
        <v>100.6</v>
      </c>
      <c r="CV68" s="90">
        <v>262</v>
      </c>
      <c r="CW68" s="93">
        <f t="shared" si="73"/>
        <v>642.29999999999995</v>
      </c>
      <c r="CX68" s="90">
        <v>125</v>
      </c>
      <c r="CY68" s="90">
        <v>174</v>
      </c>
      <c r="CZ68" s="90">
        <v>136</v>
      </c>
      <c r="DA68" s="90">
        <v>259.52999999999997</v>
      </c>
      <c r="DB68" s="90">
        <f t="shared" si="58"/>
        <v>694.53</v>
      </c>
      <c r="DC68" s="90">
        <v>135</v>
      </c>
      <c r="DD68" s="90">
        <f t="shared" si="108"/>
        <v>135</v>
      </c>
      <c r="DE68" s="90">
        <f t="shared" si="59"/>
        <v>10</v>
      </c>
      <c r="DF68" s="90">
        <f>+DE68/CX68*100</f>
        <v>8</v>
      </c>
      <c r="DG68" s="11">
        <f t="shared" si="7"/>
        <v>-227</v>
      </c>
      <c r="DH68" s="11">
        <f t="shared" si="8"/>
        <v>-32.207718501702615</v>
      </c>
      <c r="DI68" s="11"/>
      <c r="DJ68" s="11"/>
      <c r="DK68" s="70"/>
      <c r="DL68" s="3"/>
      <c r="DM68" s="3"/>
      <c r="DN68" s="3"/>
      <c r="DO68" s="3"/>
      <c r="DP68" s="3"/>
    </row>
    <row r="69" spans="1:122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3"/>
      <c r="CX69" s="90"/>
      <c r="CY69" s="90"/>
      <c r="CZ69" s="90"/>
      <c r="DA69" s="90"/>
      <c r="DB69" s="90"/>
      <c r="DC69" s="90"/>
      <c r="DD69" s="90"/>
      <c r="DE69" s="90"/>
      <c r="DF69" s="90"/>
      <c r="DG69" s="12"/>
      <c r="DH69" s="12"/>
      <c r="DI69" s="9"/>
      <c r="DJ69" s="11"/>
      <c r="DK69" s="70"/>
      <c r="DL69" s="9"/>
      <c r="DM69" s="9"/>
      <c r="DN69" s="9"/>
      <c r="DO69" s="9"/>
      <c r="DP69" s="9"/>
      <c r="DQ69" s="9"/>
      <c r="DR69" s="9"/>
    </row>
    <row r="70" spans="1:122" s="7" customFormat="1" x14ac:dyDescent="0.2">
      <c r="A70" s="91">
        <v>8</v>
      </c>
      <c r="B70" s="91" t="s">
        <v>40</v>
      </c>
      <c r="C70" s="91"/>
      <c r="E70" s="8"/>
      <c r="F70" s="8" t="e">
        <f>#REF!+F78+F75</f>
        <v>#REF!</v>
      </c>
      <c r="G70" s="17" t="e">
        <f t="shared" ref="G70:G78" si="109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110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111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112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113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38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39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40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114">+BQ70-BL70</f>
        <v>-14.299999999999997</v>
      </c>
      <c r="BV70" s="17">
        <f t="shared" si="1"/>
        <v>95.4</v>
      </c>
      <c r="BW70" s="17">
        <f t="shared" si="41"/>
        <v>136.30000000000001</v>
      </c>
      <c r="BX70" s="17">
        <f t="shared" ref="BX70:BX78" si="115">+BR70-BM70</f>
        <v>-15.099999999999994</v>
      </c>
      <c r="BY70" s="17">
        <f t="shared" ref="BY70:BY78" si="116">+BU70/(BL70)*100</f>
        <v>-21.966205837173579</v>
      </c>
      <c r="BZ70" s="17">
        <f>+BX70/(BM70)*100</f>
        <v>-25.2931323283082</v>
      </c>
      <c r="CA70" s="17">
        <f t="shared" si="2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42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3">
        <f t="shared" si="3"/>
        <v>220.79999999999998</v>
      </c>
      <c r="CL70" s="93">
        <f>+CL71+CL73+CL75+CL78</f>
        <v>46.6</v>
      </c>
      <c r="CM70" s="93">
        <f>+CM71+CM73+CM75+CM78</f>
        <v>45.699999999999996</v>
      </c>
      <c r="CN70" s="93"/>
      <c r="CO70" s="93"/>
      <c r="CP70" s="93">
        <f>+CP71+CP73+CP75+CP78</f>
        <v>37.400000000000006</v>
      </c>
      <c r="CQ70" s="93">
        <f>+CQ71+CQ73+CQ75+CQ78</f>
        <v>39.299999999999997</v>
      </c>
      <c r="CR70" s="93">
        <f t="shared" si="63"/>
        <v>169</v>
      </c>
      <c r="CS70" s="93">
        <f>+CS71+CS73+CS75+CS78</f>
        <v>36.299999999999997</v>
      </c>
      <c r="CT70" s="93">
        <f>+CT71+CT73+CT75+CT78</f>
        <v>36.200000000000003</v>
      </c>
      <c r="CU70" s="93">
        <f>+CU71+CU73+CU75+CU78</f>
        <v>34.699999999999996</v>
      </c>
      <c r="CV70" s="93">
        <f>+CV71+CV73+CV75+CV78</f>
        <v>34</v>
      </c>
      <c r="CW70" s="93">
        <f t="shared" si="73"/>
        <v>141.19999999999999</v>
      </c>
      <c r="CX70" s="93">
        <f>+CX71+CX73+CX75+CX78</f>
        <v>29.400000000000002</v>
      </c>
      <c r="CY70" s="93">
        <f>+CY71+CY73+CY75+CY78</f>
        <v>26.400000000000002</v>
      </c>
      <c r="CZ70" s="93">
        <f>+CZ71+CZ73+CZ75+CZ78</f>
        <v>18.244700000000002</v>
      </c>
      <c r="DA70" s="93">
        <f>+DA71+DA73+DA75+DA78</f>
        <v>27.045000000000002</v>
      </c>
      <c r="DB70" s="93">
        <f t="shared" si="58"/>
        <v>101.08970000000001</v>
      </c>
      <c r="DC70" s="93">
        <f>+DC71+DC73+DC75+DC78</f>
        <v>23.533000000000001</v>
      </c>
      <c r="DD70" s="90">
        <f t="shared" si="108"/>
        <v>23.533000000000001</v>
      </c>
      <c r="DE70" s="93">
        <f t="shared" si="59"/>
        <v>-5.8670000000000009</v>
      </c>
      <c r="DF70" s="93">
        <f>+DE70/CX70*100</f>
        <v>-19.955782312925173</v>
      </c>
      <c r="DG70" s="17">
        <f t="shared" si="7"/>
        <v>-51.79999999999999</v>
      </c>
      <c r="DH70" s="17">
        <f t="shared" si="8"/>
        <v>-23.460144927536227</v>
      </c>
      <c r="DI70" s="9"/>
      <c r="DJ70" s="11"/>
      <c r="DK70" s="70"/>
      <c r="DL70" s="9"/>
      <c r="DM70" s="9"/>
      <c r="DN70" s="9"/>
    </row>
    <row r="71" spans="1:122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117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110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111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112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113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38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39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40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114"/>
        <v>-0.8</v>
      </c>
      <c r="BV71" s="24">
        <f t="shared" si="1"/>
        <v>2.5</v>
      </c>
      <c r="BW71" s="24">
        <f t="shared" si="41"/>
        <v>4.8</v>
      </c>
      <c r="BX71" s="24">
        <f t="shared" si="115"/>
        <v>-1.0999999999999996</v>
      </c>
      <c r="BY71" s="24">
        <f t="shared" si="116"/>
        <v>-72.727272727272734</v>
      </c>
      <c r="BZ71" s="24">
        <f>+BX71/(BM71)*100</f>
        <v>-33.333333333333329</v>
      </c>
      <c r="CA71" s="24">
        <f t="shared" si="2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42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4">
        <f t="shared" si="3"/>
        <v>2.2000000000000002</v>
      </c>
      <c r="CL71" s="94">
        <f>+CL72</f>
        <v>0.4</v>
      </c>
      <c r="CM71" s="94">
        <f>+CM72</f>
        <v>-5.6</v>
      </c>
      <c r="CN71" s="94"/>
      <c r="CO71" s="94"/>
      <c r="CP71" s="94">
        <f>+CP72</f>
        <v>7.5</v>
      </c>
      <c r="CQ71" s="94">
        <f>+CQ72</f>
        <v>1.5</v>
      </c>
      <c r="CR71" s="94">
        <f t="shared" si="63"/>
        <v>3.8000000000000007</v>
      </c>
      <c r="CS71" s="94">
        <f>+CS72</f>
        <v>0.5</v>
      </c>
      <c r="CT71" s="94">
        <f>+CT72</f>
        <v>0.7</v>
      </c>
      <c r="CU71" s="94">
        <f>+CU72</f>
        <v>0.9</v>
      </c>
      <c r="CV71" s="94">
        <f>+CV72</f>
        <v>3.6</v>
      </c>
      <c r="CW71" s="93">
        <f t="shared" si="73"/>
        <v>5.7</v>
      </c>
      <c r="CX71" s="94">
        <f>+CX72</f>
        <v>0.3</v>
      </c>
      <c r="CY71" s="94">
        <f>+CY72</f>
        <v>0.6</v>
      </c>
      <c r="CZ71" s="94">
        <f>+CZ72</f>
        <v>0.35899999999999999</v>
      </c>
      <c r="DA71" s="94">
        <f>+DA72</f>
        <v>3.1469999999999998</v>
      </c>
      <c r="DB71" s="94">
        <f t="shared" si="58"/>
        <v>4.4059999999999997</v>
      </c>
      <c r="DC71" s="94">
        <f>+DC72</f>
        <v>0.44600000000000001</v>
      </c>
      <c r="DD71" s="90">
        <f t="shared" si="108"/>
        <v>0.44600000000000001</v>
      </c>
      <c r="DE71" s="94">
        <f t="shared" si="59"/>
        <v>0.14600000000000002</v>
      </c>
      <c r="DF71" s="94">
        <f>+DE71/CX71*100</f>
        <v>48.666666666666671</v>
      </c>
      <c r="DG71" s="24">
        <f t="shared" si="7"/>
        <v>1.6000000000000005</v>
      </c>
      <c r="DH71" s="24">
        <f t="shared" si="8"/>
        <v>72.727272727272734</v>
      </c>
      <c r="DI71" s="3"/>
      <c r="DJ71" s="11"/>
      <c r="DK71" s="70"/>
      <c r="DL71" s="3"/>
      <c r="DM71" s="3"/>
      <c r="DN71" s="3"/>
      <c r="DO71" s="3"/>
      <c r="DP71" s="3"/>
    </row>
    <row r="72" spans="1:122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117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110"/>
        <v>1.9</v>
      </c>
      <c r="AL72" s="58">
        <v>1.9</v>
      </c>
      <c r="AM72" s="24"/>
      <c r="AN72" s="11"/>
      <c r="AO72" s="11"/>
      <c r="AP72" s="11">
        <v>1.9</v>
      </c>
      <c r="AQ72" s="11">
        <f t="shared" si="111"/>
        <v>1.9</v>
      </c>
      <c r="AR72" s="11"/>
      <c r="AS72" s="11"/>
      <c r="AT72" s="11"/>
      <c r="AU72" s="11"/>
      <c r="AV72" s="11">
        <f t="shared" si="112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113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38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39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40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114"/>
        <v>-0.8</v>
      </c>
      <c r="BV72" s="11">
        <f t="shared" si="1"/>
        <v>2.5</v>
      </c>
      <c r="BW72" s="11">
        <f t="shared" si="41"/>
        <v>4.8</v>
      </c>
      <c r="BX72" s="11">
        <f t="shared" si="115"/>
        <v>-1.0999999999999996</v>
      </c>
      <c r="BY72" s="11">
        <f t="shared" si="116"/>
        <v>-72.727272727272734</v>
      </c>
      <c r="BZ72" s="11">
        <f>+BX72/(BM72)*100</f>
        <v>-33.333333333333329</v>
      </c>
      <c r="CA72" s="11">
        <f t="shared" si="2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42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0">
        <f t="shared" si="3"/>
        <v>2.2000000000000002</v>
      </c>
      <c r="CL72" s="90">
        <v>0.4</v>
      </c>
      <c r="CM72" s="90">
        <v>-5.6</v>
      </c>
      <c r="CN72" s="90"/>
      <c r="CO72" s="90"/>
      <c r="CP72" s="90">
        <v>7.5</v>
      </c>
      <c r="CQ72" s="90">
        <v>1.5</v>
      </c>
      <c r="CR72" s="90">
        <f t="shared" si="63"/>
        <v>3.8000000000000007</v>
      </c>
      <c r="CS72" s="90">
        <v>0.5</v>
      </c>
      <c r="CT72" s="90">
        <v>0.7</v>
      </c>
      <c r="CU72" s="90">
        <v>0.9</v>
      </c>
      <c r="CV72" s="90">
        <v>3.6</v>
      </c>
      <c r="CW72" s="93">
        <f t="shared" si="73"/>
        <v>5.7</v>
      </c>
      <c r="CX72" s="90">
        <v>0.3</v>
      </c>
      <c r="CY72" s="90">
        <v>0.6</v>
      </c>
      <c r="CZ72" s="90">
        <v>0.35899999999999999</v>
      </c>
      <c r="DA72" s="90">
        <v>3.1469999999999998</v>
      </c>
      <c r="DB72" s="90">
        <f t="shared" si="58"/>
        <v>4.4059999999999997</v>
      </c>
      <c r="DC72" s="90">
        <v>0.44600000000000001</v>
      </c>
      <c r="DD72" s="90">
        <f t="shared" si="108"/>
        <v>0.44600000000000001</v>
      </c>
      <c r="DE72" s="90">
        <f t="shared" si="59"/>
        <v>0.14600000000000002</v>
      </c>
      <c r="DF72" s="90">
        <f>+DE72/CX72*100</f>
        <v>48.666666666666671</v>
      </c>
      <c r="DG72" s="11">
        <f t="shared" ref="DG72:DG95" si="118">+CL72+CM72+CP72+CQ72-CG72-CH72-CI72-CJ72</f>
        <v>1.6000000000000005</v>
      </c>
      <c r="DH72" s="11">
        <f t="shared" ref="DH72:DH95" si="119">+DG72/(CG72+CH72+CI72+CJ72)*100</f>
        <v>72.727272727272734</v>
      </c>
      <c r="DI72" s="3"/>
      <c r="DJ72" s="11"/>
      <c r="DK72" s="70"/>
      <c r="DL72" s="12"/>
      <c r="DM72" s="3"/>
      <c r="DN72" s="3"/>
      <c r="DO72" s="3"/>
      <c r="DP72" s="3"/>
    </row>
    <row r="73" spans="1:122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117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110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111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112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113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38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39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40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114"/>
        <v>0</v>
      </c>
      <c r="BV73" s="24">
        <f t="shared" si="1"/>
        <v>0</v>
      </c>
      <c r="BW73" s="24">
        <f t="shared" si="41"/>
        <v>0</v>
      </c>
      <c r="BX73" s="24">
        <f t="shared" si="115"/>
        <v>0</v>
      </c>
      <c r="BY73" s="24" t="e">
        <f t="shared" si="116"/>
        <v>#DIV/0!</v>
      </c>
      <c r="BZ73" s="68" t="s">
        <v>114</v>
      </c>
      <c r="CA73" s="24">
        <f t="shared" si="2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42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4">
        <f t="shared" ref="CK73:CK95" si="120">+CG73+CH73+CI73+CJ73</f>
        <v>0</v>
      </c>
      <c r="CL73" s="94">
        <f>+CL74</f>
        <v>0</v>
      </c>
      <c r="CM73" s="94">
        <f>+CM74</f>
        <v>0</v>
      </c>
      <c r="CN73" s="94"/>
      <c r="CO73" s="94"/>
      <c r="CP73" s="94">
        <f>+CP74</f>
        <v>0</v>
      </c>
      <c r="CQ73" s="94">
        <f>+CQ74</f>
        <v>0</v>
      </c>
      <c r="CR73" s="94">
        <f t="shared" si="63"/>
        <v>0</v>
      </c>
      <c r="CS73" s="94">
        <f>+CS74</f>
        <v>0</v>
      </c>
      <c r="CT73" s="94">
        <f>+CT74</f>
        <v>0</v>
      </c>
      <c r="CU73" s="94">
        <f>+CU74</f>
        <v>0</v>
      </c>
      <c r="CV73" s="94">
        <f>+CV74</f>
        <v>0</v>
      </c>
      <c r="CW73" s="93">
        <f t="shared" si="73"/>
        <v>0</v>
      </c>
      <c r="CX73" s="94">
        <f>+CX74</f>
        <v>0</v>
      </c>
      <c r="CY73" s="94">
        <f>+CY74</f>
        <v>0</v>
      </c>
      <c r="CZ73" s="94">
        <f>+CZ74</f>
        <v>0</v>
      </c>
      <c r="DA73" s="94">
        <f>+DA74</f>
        <v>0</v>
      </c>
      <c r="DB73" s="94">
        <f t="shared" si="58"/>
        <v>0</v>
      </c>
      <c r="DC73" s="94">
        <f>+DC74</f>
        <v>0</v>
      </c>
      <c r="DD73" s="90">
        <f t="shared" si="108"/>
        <v>0</v>
      </c>
      <c r="DE73" s="94">
        <f t="shared" si="59"/>
        <v>0</v>
      </c>
      <c r="DF73" s="94"/>
      <c r="DG73" s="24">
        <f t="shared" si="118"/>
        <v>0</v>
      </c>
      <c r="DH73" s="24"/>
      <c r="DI73" s="3"/>
      <c r="DJ73" s="11"/>
      <c r="DK73" s="70"/>
      <c r="DL73" s="17"/>
      <c r="DM73" s="3"/>
      <c r="DN73" s="3"/>
      <c r="DO73" s="3"/>
      <c r="DP73" s="3"/>
    </row>
    <row r="74" spans="1:122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117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110"/>
        <v>0</v>
      </c>
      <c r="AL74" s="58">
        <v>0</v>
      </c>
      <c r="AM74" s="25"/>
      <c r="AN74" s="14"/>
      <c r="AO74" s="14"/>
      <c r="AP74" s="11">
        <v>1</v>
      </c>
      <c r="AQ74" s="11">
        <f t="shared" si="111"/>
        <v>1</v>
      </c>
      <c r="AR74" s="14"/>
      <c r="AS74" s="14"/>
      <c r="AT74" s="14"/>
      <c r="AU74" s="14"/>
      <c r="AV74" s="11">
        <f t="shared" si="112"/>
        <v>0</v>
      </c>
      <c r="AW74" s="14"/>
      <c r="AX74" s="25"/>
      <c r="AY74" s="25"/>
      <c r="AZ74" s="25"/>
      <c r="BA74" s="11">
        <f t="shared" si="113"/>
        <v>0</v>
      </c>
      <c r="BB74" s="11"/>
      <c r="BC74" s="11"/>
      <c r="BD74" s="11"/>
      <c r="BE74" s="11"/>
      <c r="BF74" s="11">
        <f t="shared" si="38"/>
        <v>0</v>
      </c>
      <c r="BG74" s="11">
        <v>0</v>
      </c>
      <c r="BH74" s="11"/>
      <c r="BI74" s="11"/>
      <c r="BJ74" s="11"/>
      <c r="BK74" s="11">
        <f t="shared" si="39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40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114"/>
        <v>0</v>
      </c>
      <c r="BV74" s="11">
        <f t="shared" si="1"/>
        <v>0</v>
      </c>
      <c r="BW74" s="11">
        <f t="shared" si="41"/>
        <v>0</v>
      </c>
      <c r="BX74" s="11">
        <f t="shared" si="115"/>
        <v>0</v>
      </c>
      <c r="BY74" s="11" t="e">
        <f t="shared" si="116"/>
        <v>#DIV/0!</v>
      </c>
      <c r="BZ74" s="68" t="s">
        <v>114</v>
      </c>
      <c r="CA74" s="11">
        <f t="shared" ref="CA74:CA95" si="121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42"/>
        <v>0</v>
      </c>
      <c r="CG74" s="11">
        <v>0</v>
      </c>
      <c r="CH74" s="11">
        <v>0</v>
      </c>
      <c r="CI74" s="11">
        <v>0</v>
      </c>
      <c r="CJ74" s="11">
        <v>0</v>
      </c>
      <c r="CK74" s="90">
        <f t="shared" si="120"/>
        <v>0</v>
      </c>
      <c r="CL74" s="90">
        <v>0</v>
      </c>
      <c r="CM74" s="90">
        <v>0</v>
      </c>
      <c r="CN74" s="90"/>
      <c r="CO74" s="90"/>
      <c r="CP74" s="90">
        <v>0</v>
      </c>
      <c r="CQ74" s="90">
        <v>0</v>
      </c>
      <c r="CR74" s="90">
        <f t="shared" si="63"/>
        <v>0</v>
      </c>
      <c r="CS74" s="90">
        <v>0</v>
      </c>
      <c r="CT74" s="90">
        <v>0</v>
      </c>
      <c r="CU74" s="90">
        <v>0</v>
      </c>
      <c r="CV74" s="90">
        <v>0</v>
      </c>
      <c r="CW74" s="93">
        <f t="shared" si="73"/>
        <v>0</v>
      </c>
      <c r="CX74" s="90">
        <v>0</v>
      </c>
      <c r="CY74" s="90">
        <v>0</v>
      </c>
      <c r="CZ74" s="90">
        <v>0</v>
      </c>
      <c r="DA74" s="90">
        <v>0</v>
      </c>
      <c r="DB74" s="90">
        <f t="shared" si="58"/>
        <v>0</v>
      </c>
      <c r="DC74" s="90">
        <v>0</v>
      </c>
      <c r="DD74" s="90">
        <f t="shared" si="108"/>
        <v>0</v>
      </c>
      <c r="DE74" s="90">
        <f t="shared" si="59"/>
        <v>0</v>
      </c>
      <c r="DF74" s="90"/>
      <c r="DG74" s="11">
        <f t="shared" si="118"/>
        <v>0</v>
      </c>
      <c r="DH74" s="11"/>
      <c r="DI74" s="3"/>
      <c r="DJ74" s="11"/>
      <c r="DK74" s="70"/>
      <c r="DL74" s="11"/>
      <c r="DM74" s="3"/>
      <c r="DN74" s="3"/>
      <c r="DO74" s="3"/>
      <c r="DP74" s="3"/>
    </row>
    <row r="75" spans="1:122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109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117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110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111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112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113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38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39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40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114"/>
        <v>-13.5</v>
      </c>
      <c r="BV75" s="24">
        <f t="shared" ref="BV75:BV95" si="122">+BQ75+BR75</f>
        <v>92.9</v>
      </c>
      <c r="BW75" s="24">
        <f t="shared" si="41"/>
        <v>131.5</v>
      </c>
      <c r="BX75" s="24">
        <f t="shared" si="115"/>
        <v>-14</v>
      </c>
      <c r="BY75" s="24">
        <f t="shared" si="116"/>
        <v>-21.09375</v>
      </c>
      <c r="BZ75" s="24">
        <f>+BX75/(BM75)*100</f>
        <v>-24.822695035460992</v>
      </c>
      <c r="CA75" s="24">
        <f t="shared" si="121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23">+CF77+CF76</f>
        <v>233</v>
      </c>
      <c r="CG75" s="24">
        <f t="shared" si="123"/>
        <v>51.9</v>
      </c>
      <c r="CH75" s="24">
        <f>+CH77+CH76</f>
        <v>70.3</v>
      </c>
      <c r="CI75" s="24">
        <f t="shared" ref="CI75:CJ75" si="124">+CI77+CI76</f>
        <v>43.8</v>
      </c>
      <c r="CJ75" s="24">
        <f t="shared" si="124"/>
        <v>52.6</v>
      </c>
      <c r="CK75" s="94">
        <f t="shared" si="120"/>
        <v>218.6</v>
      </c>
      <c r="CL75" s="94">
        <f>+CL77+CL76</f>
        <v>46.2</v>
      </c>
      <c r="CM75" s="94">
        <f>+CM77+CM76</f>
        <v>51.3</v>
      </c>
      <c r="CN75" s="94"/>
      <c r="CO75" s="94"/>
      <c r="CP75" s="94">
        <f>+CP77+CP76</f>
        <v>29.900000000000002</v>
      </c>
      <c r="CQ75" s="94">
        <f>+CQ77+CQ76</f>
        <v>37.799999999999997</v>
      </c>
      <c r="CR75" s="94">
        <f t="shared" si="63"/>
        <v>165.2</v>
      </c>
      <c r="CS75" s="94">
        <f>+CS77+CS76</f>
        <v>35.799999999999997</v>
      </c>
      <c r="CT75" s="94">
        <f>+CT77+CT76</f>
        <v>35.5</v>
      </c>
      <c r="CU75" s="94">
        <f>+CU77+CU76</f>
        <v>33.799999999999997</v>
      </c>
      <c r="CV75" s="94">
        <f>+CV77+CV76</f>
        <v>30.4</v>
      </c>
      <c r="CW75" s="93">
        <f t="shared" si="73"/>
        <v>135.5</v>
      </c>
      <c r="CX75" s="94">
        <f>+CX77+CX76</f>
        <v>29.1</v>
      </c>
      <c r="CY75" s="94">
        <f>+CY77+CY76</f>
        <v>25.8</v>
      </c>
      <c r="CZ75" s="94">
        <f>+CZ77+CZ76</f>
        <v>17.8857</v>
      </c>
      <c r="DA75" s="94">
        <f>+DA77+DA76</f>
        <v>23.898000000000003</v>
      </c>
      <c r="DB75" s="94">
        <f t="shared" si="58"/>
        <v>96.683700000000016</v>
      </c>
      <c r="DC75" s="94">
        <f>+DC77+DC76</f>
        <v>23.087</v>
      </c>
      <c r="DD75" s="90">
        <f t="shared" si="108"/>
        <v>23.087</v>
      </c>
      <c r="DE75" s="94">
        <f t="shared" si="59"/>
        <v>-6.0130000000000017</v>
      </c>
      <c r="DF75" s="94">
        <f>+DE75/CX75*100</f>
        <v>-20.663230240549833</v>
      </c>
      <c r="DG75" s="24">
        <f t="shared" si="118"/>
        <v>-53.400000000000013</v>
      </c>
      <c r="DH75" s="24">
        <f t="shared" si="119"/>
        <v>-24.428179322964326</v>
      </c>
      <c r="DI75" s="3"/>
      <c r="DJ75" s="11"/>
      <c r="DK75" s="70"/>
      <c r="DL75" s="12"/>
      <c r="DM75" s="3"/>
      <c r="DN75" s="3"/>
    </row>
    <row r="76" spans="1:122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4">
        <f t="shared" si="120"/>
        <v>33.799999999999997</v>
      </c>
      <c r="CL76" s="94">
        <v>8.3000000000000007</v>
      </c>
      <c r="CM76" s="94">
        <v>16.100000000000001</v>
      </c>
      <c r="CN76" s="94"/>
      <c r="CO76" s="94"/>
      <c r="CP76" s="94">
        <v>0.3</v>
      </c>
      <c r="CQ76" s="94">
        <v>9.1</v>
      </c>
      <c r="CR76" s="94">
        <f t="shared" si="63"/>
        <v>33.800000000000004</v>
      </c>
      <c r="CS76" s="94">
        <v>9.8000000000000007</v>
      </c>
      <c r="CT76" s="94">
        <f>35.5-25.2</f>
        <v>10.3</v>
      </c>
      <c r="CU76" s="94">
        <v>10.5</v>
      </c>
      <c r="CV76" s="94">
        <v>10</v>
      </c>
      <c r="CW76" s="93">
        <f t="shared" si="73"/>
        <v>40.6</v>
      </c>
      <c r="CX76" s="94">
        <v>11.1</v>
      </c>
      <c r="CY76" s="94">
        <v>6.8</v>
      </c>
      <c r="CZ76" s="94">
        <v>-1.6299999999999999E-2</v>
      </c>
      <c r="DA76" s="94">
        <v>6.5860000000000003</v>
      </c>
      <c r="DB76" s="94">
        <f t="shared" si="58"/>
        <v>24.469699999999996</v>
      </c>
      <c r="DC76" s="94">
        <v>5.7510000000000003</v>
      </c>
      <c r="DD76" s="90">
        <f t="shared" si="108"/>
        <v>5.7510000000000003</v>
      </c>
      <c r="DE76" s="94">
        <f t="shared" si="59"/>
        <v>-5.3489999999999993</v>
      </c>
      <c r="DF76" s="94">
        <f>+DE76/CX76*100</f>
        <v>-48.189189189189186</v>
      </c>
      <c r="DG76" s="24">
        <f t="shared" si="118"/>
        <v>0</v>
      </c>
      <c r="DH76" s="24">
        <f t="shared" si="119"/>
        <v>0</v>
      </c>
      <c r="DI76" s="3"/>
      <c r="DJ76" s="11"/>
      <c r="DK76" s="70"/>
      <c r="DL76" s="12"/>
      <c r="DM76" s="3"/>
      <c r="DN76" s="3"/>
    </row>
    <row r="77" spans="1:122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109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117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110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111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112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113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38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39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40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114"/>
        <v>-13.5</v>
      </c>
      <c r="BV77" s="11">
        <f t="shared" si="122"/>
        <v>92.9</v>
      </c>
      <c r="BW77" s="11">
        <f t="shared" si="41"/>
        <v>131.5</v>
      </c>
      <c r="BX77" s="11">
        <f t="shared" si="115"/>
        <v>-14</v>
      </c>
      <c r="BY77" s="11">
        <f t="shared" si="116"/>
        <v>-21.09375</v>
      </c>
      <c r="BZ77" s="11">
        <f>+BX77/(BM77)*100</f>
        <v>-24.822695035460992</v>
      </c>
      <c r="CA77" s="11">
        <f t="shared" si="121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0">
        <f t="shared" si="120"/>
        <v>184.79999999999998</v>
      </c>
      <c r="CL77" s="90">
        <f>46.2-8.3</f>
        <v>37.900000000000006</v>
      </c>
      <c r="CM77" s="90">
        <f>51.3-16.1</f>
        <v>35.199999999999996</v>
      </c>
      <c r="CN77" s="90"/>
      <c r="CO77" s="90"/>
      <c r="CP77" s="90">
        <v>29.6</v>
      </c>
      <c r="CQ77" s="90">
        <v>28.7</v>
      </c>
      <c r="CR77" s="90">
        <f t="shared" si="63"/>
        <v>131.39999999999998</v>
      </c>
      <c r="CS77" s="90">
        <v>26</v>
      </c>
      <c r="CT77" s="90">
        <v>25.2</v>
      </c>
      <c r="CU77" s="90">
        <v>23.3</v>
      </c>
      <c r="CV77" s="90">
        <v>20.399999999999999</v>
      </c>
      <c r="CW77" s="93">
        <f t="shared" si="73"/>
        <v>94.9</v>
      </c>
      <c r="CX77" s="90">
        <v>18</v>
      </c>
      <c r="CY77" s="90">
        <v>19</v>
      </c>
      <c r="CZ77" s="90">
        <v>17.902000000000001</v>
      </c>
      <c r="DA77" s="90">
        <v>17.312000000000001</v>
      </c>
      <c r="DB77" s="90">
        <f t="shared" si="58"/>
        <v>72.213999999999999</v>
      </c>
      <c r="DC77" s="90">
        <v>17.335999999999999</v>
      </c>
      <c r="DD77" s="90">
        <f t="shared" si="108"/>
        <v>17.335999999999999</v>
      </c>
      <c r="DE77" s="90">
        <f t="shared" si="59"/>
        <v>-0.66400000000000148</v>
      </c>
      <c r="DF77" s="90">
        <f>+DE77/CX77*100</f>
        <v>-3.6888888888888971</v>
      </c>
      <c r="DG77" s="11">
        <f t="shared" si="118"/>
        <v>-53.400000000000027</v>
      </c>
      <c r="DH77" s="11">
        <f t="shared" si="119"/>
        <v>-28.896103896103913</v>
      </c>
      <c r="DI77" s="3"/>
      <c r="DJ77" s="11"/>
      <c r="DK77" s="70"/>
      <c r="DL77" s="17"/>
      <c r="DM77" s="3"/>
      <c r="DN77" s="3"/>
      <c r="DO77" s="3"/>
      <c r="DP77" s="3"/>
    </row>
    <row r="78" spans="1:122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109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117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110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111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112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113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38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39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40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114"/>
        <v>0</v>
      </c>
      <c r="BV78" s="11">
        <f t="shared" si="122"/>
        <v>0</v>
      </c>
      <c r="BW78" s="11">
        <f t="shared" si="41"/>
        <v>0</v>
      </c>
      <c r="BX78" s="11">
        <f t="shared" si="115"/>
        <v>0</v>
      </c>
      <c r="BY78" s="11" t="e">
        <f t="shared" si="116"/>
        <v>#DIV/0!</v>
      </c>
      <c r="BZ78" s="68" t="s">
        <v>114</v>
      </c>
      <c r="CA78" s="11">
        <f t="shared" si="121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42"/>
        <v>0</v>
      </c>
      <c r="CG78" s="11">
        <v>0</v>
      </c>
      <c r="CH78" s="11">
        <v>0</v>
      </c>
      <c r="CI78" s="11">
        <v>0</v>
      </c>
      <c r="CJ78" s="11">
        <v>0</v>
      </c>
      <c r="CK78" s="90">
        <f t="shared" si="120"/>
        <v>0</v>
      </c>
      <c r="CL78" s="90">
        <v>0</v>
      </c>
      <c r="CM78" s="90">
        <v>0</v>
      </c>
      <c r="CN78" s="90"/>
      <c r="CO78" s="90"/>
      <c r="CP78" s="90">
        <v>0</v>
      </c>
      <c r="CQ78" s="90">
        <v>0</v>
      </c>
      <c r="CR78" s="90">
        <f t="shared" si="63"/>
        <v>0</v>
      </c>
      <c r="CS78" s="90">
        <v>0</v>
      </c>
      <c r="CT78" s="90">
        <v>0</v>
      </c>
      <c r="CU78" s="90">
        <v>0</v>
      </c>
      <c r="CV78" s="90">
        <v>0</v>
      </c>
      <c r="CW78" s="93">
        <f t="shared" si="73"/>
        <v>0</v>
      </c>
      <c r="CX78" s="90">
        <v>0</v>
      </c>
      <c r="CY78" s="90">
        <v>0</v>
      </c>
      <c r="CZ78" s="90">
        <v>0</v>
      </c>
      <c r="DA78" s="90">
        <v>0</v>
      </c>
      <c r="DB78" s="90">
        <f t="shared" si="58"/>
        <v>0</v>
      </c>
      <c r="DC78" s="90">
        <v>0</v>
      </c>
      <c r="DD78" s="90">
        <f t="shared" si="108"/>
        <v>0</v>
      </c>
      <c r="DE78" s="90">
        <f t="shared" si="59"/>
        <v>0</v>
      </c>
      <c r="DF78" s="90"/>
      <c r="DG78" s="11">
        <f t="shared" si="118"/>
        <v>0</v>
      </c>
      <c r="DH78" s="11"/>
      <c r="DI78" s="3"/>
      <c r="DJ78" s="11"/>
      <c r="DK78" s="70"/>
      <c r="DL78" s="24"/>
      <c r="DM78" s="3"/>
      <c r="DN78" s="3"/>
      <c r="DO78" s="3"/>
      <c r="DP78" s="3"/>
    </row>
    <row r="79" spans="1:122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114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3"/>
      <c r="CX79" s="90"/>
      <c r="CY79" s="90"/>
      <c r="CZ79" s="90"/>
      <c r="DA79" s="90"/>
      <c r="DB79" s="90"/>
      <c r="DC79" s="90"/>
      <c r="DD79" s="90"/>
      <c r="DE79" s="90"/>
      <c r="DF79" s="90"/>
      <c r="DG79" s="12"/>
      <c r="DH79" s="12"/>
      <c r="DI79" s="9"/>
      <c r="DJ79" s="11"/>
      <c r="DK79" s="70"/>
      <c r="DL79" s="11"/>
      <c r="DM79" s="9"/>
      <c r="DN79" s="9"/>
      <c r="DO79" s="9"/>
      <c r="DP79" s="9"/>
      <c r="DQ79" s="9"/>
      <c r="DR79" s="9"/>
    </row>
    <row r="80" spans="1:122" s="7" customFormat="1" x14ac:dyDescent="0.2">
      <c r="A80" s="91">
        <v>10</v>
      </c>
      <c r="B80" s="91" t="s">
        <v>89</v>
      </c>
      <c r="C80" s="91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25">T81</f>
        <v>0.1</v>
      </c>
      <c r="U80" s="17">
        <f t="shared" si="125"/>
        <v>0.3</v>
      </c>
      <c r="V80" s="17">
        <f t="shared" si="125"/>
        <v>0.4</v>
      </c>
      <c r="W80" s="17"/>
      <c r="X80" s="17">
        <f t="shared" si="125"/>
        <v>1.4</v>
      </c>
      <c r="Y80" s="17"/>
      <c r="Z80" s="17">
        <f t="shared" si="125"/>
        <v>0.5</v>
      </c>
      <c r="AA80" s="17">
        <f t="shared" si="125"/>
        <v>4.119993</v>
      </c>
      <c r="AB80" s="17">
        <f t="shared" si="125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38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39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40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114"/>
        <v>9.9999999999999978E-2</v>
      </c>
      <c r="BV80" s="17">
        <f t="shared" si="122"/>
        <v>0.6</v>
      </c>
      <c r="BW80" s="17">
        <f t="shared" si="41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21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42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3">
        <f t="shared" si="120"/>
        <v>0.89999999999999991</v>
      </c>
      <c r="CL80" s="93">
        <f>+CL81</f>
        <v>0.2</v>
      </c>
      <c r="CM80" s="93">
        <f>+CM81</f>
        <v>0.2</v>
      </c>
      <c r="CN80" s="93"/>
      <c r="CO80" s="93"/>
      <c r="CP80" s="93">
        <f>+CP81</f>
        <v>0.2</v>
      </c>
      <c r="CQ80" s="93">
        <f>+CQ81</f>
        <v>0.2</v>
      </c>
      <c r="CR80" s="93">
        <f t="shared" si="63"/>
        <v>0.8</v>
      </c>
      <c r="CS80" s="93">
        <f>+CS81</f>
        <v>0.2</v>
      </c>
      <c r="CT80" s="93">
        <f>+CT81</f>
        <v>0.3</v>
      </c>
      <c r="CU80" s="93">
        <f>+CU81</f>
        <v>0.2</v>
      </c>
      <c r="CV80" s="93">
        <f>+CV81</f>
        <v>0.2</v>
      </c>
      <c r="CW80" s="93">
        <f t="shared" si="73"/>
        <v>0.89999999999999991</v>
      </c>
      <c r="CX80" s="93">
        <f>+CX81</f>
        <v>0.251</v>
      </c>
      <c r="CY80" s="93">
        <f>+CY81</f>
        <v>0.3</v>
      </c>
      <c r="CZ80" s="93">
        <f>+CZ81</f>
        <v>0.13900000000000001</v>
      </c>
      <c r="DA80" s="93">
        <f>+DA81</f>
        <v>0.218</v>
      </c>
      <c r="DB80" s="93">
        <f t="shared" si="58"/>
        <v>0.90799999999999992</v>
      </c>
      <c r="DC80" s="93">
        <f>+DC81</f>
        <v>0.223</v>
      </c>
      <c r="DD80" s="90">
        <f t="shared" si="108"/>
        <v>0.223</v>
      </c>
      <c r="DE80" s="93">
        <f t="shared" si="59"/>
        <v>-2.7999999999999997E-2</v>
      </c>
      <c r="DF80" s="93">
        <f>+DE80/CX80*100</f>
        <v>-11.155378486055776</v>
      </c>
      <c r="DG80" s="17">
        <f t="shared" si="118"/>
        <v>-0.10000000000000003</v>
      </c>
      <c r="DH80" s="17">
        <f t="shared" si="119"/>
        <v>-11.111111111111116</v>
      </c>
      <c r="DI80" s="9"/>
      <c r="DJ80" s="11"/>
      <c r="DK80" s="70"/>
      <c r="DL80" s="24"/>
      <c r="DM80" s="9"/>
      <c r="DN80" s="9"/>
    </row>
    <row r="81" spans="1:122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38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39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40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114"/>
        <v>9.9999999999999978E-2</v>
      </c>
      <c r="BV81" s="11">
        <f t="shared" si="122"/>
        <v>0.6</v>
      </c>
      <c r="BW81" s="11">
        <f t="shared" si="41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21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42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0">
        <f t="shared" si="120"/>
        <v>0.89999999999999991</v>
      </c>
      <c r="CL81" s="90">
        <v>0.2</v>
      </c>
      <c r="CM81" s="90">
        <v>0.2</v>
      </c>
      <c r="CN81" s="90"/>
      <c r="CO81" s="90"/>
      <c r="CP81" s="90">
        <v>0.2</v>
      </c>
      <c r="CQ81" s="90">
        <v>0.2</v>
      </c>
      <c r="CR81" s="90">
        <f t="shared" si="63"/>
        <v>0.8</v>
      </c>
      <c r="CS81" s="90">
        <v>0.2</v>
      </c>
      <c r="CT81" s="90">
        <v>0.3</v>
      </c>
      <c r="CU81" s="90">
        <v>0.2</v>
      </c>
      <c r="CV81" s="90">
        <v>0.2</v>
      </c>
      <c r="CW81" s="93">
        <f t="shared" si="73"/>
        <v>0.89999999999999991</v>
      </c>
      <c r="CX81" s="90">
        <v>0.251</v>
      </c>
      <c r="CY81" s="90">
        <v>0.3</v>
      </c>
      <c r="CZ81" s="90">
        <v>0.13900000000000001</v>
      </c>
      <c r="DA81" s="90">
        <v>0.218</v>
      </c>
      <c r="DB81" s="90">
        <f t="shared" si="58"/>
        <v>0.90799999999999992</v>
      </c>
      <c r="DC81" s="90">
        <v>0.223</v>
      </c>
      <c r="DD81" s="90">
        <f t="shared" si="108"/>
        <v>0.223</v>
      </c>
      <c r="DE81" s="90">
        <f t="shared" si="59"/>
        <v>-2.7999999999999997E-2</v>
      </c>
      <c r="DF81" s="90">
        <f>+DE81/CX81*100</f>
        <v>-11.155378486055776</v>
      </c>
      <c r="DG81" s="11">
        <f t="shared" si="118"/>
        <v>-0.10000000000000003</v>
      </c>
      <c r="DH81" s="11">
        <f t="shared" si="119"/>
        <v>-11.111111111111116</v>
      </c>
      <c r="DI81" s="3"/>
      <c r="DJ81" s="11"/>
      <c r="DK81" s="70"/>
      <c r="DL81" s="11"/>
      <c r="DM81" s="3"/>
      <c r="DN81" s="3"/>
      <c r="DO81" s="3"/>
      <c r="DP81" s="3"/>
    </row>
    <row r="82" spans="1:122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3"/>
      <c r="CX82" s="90"/>
      <c r="CY82" s="90"/>
      <c r="CZ82" s="90"/>
      <c r="DA82" s="90"/>
      <c r="DB82" s="90">
        <f t="shared" si="58"/>
        <v>0</v>
      </c>
      <c r="DC82" s="90"/>
      <c r="DD82" s="90">
        <f t="shared" si="108"/>
        <v>0</v>
      </c>
      <c r="DE82" s="90">
        <f t="shared" si="59"/>
        <v>0</v>
      </c>
      <c r="DF82" s="90" t="e">
        <f>+DE82/CX82*100</f>
        <v>#DIV/0!</v>
      </c>
      <c r="DG82" s="11"/>
      <c r="DH82" s="11"/>
      <c r="DI82" s="3"/>
      <c r="DJ82" s="11"/>
      <c r="DK82" s="70"/>
      <c r="DL82" s="24"/>
      <c r="DM82" s="3"/>
      <c r="DN82" s="3"/>
      <c r="DO82" s="3"/>
      <c r="DP82" s="3"/>
    </row>
    <row r="83" spans="1:122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3"/>
      <c r="CX83" s="90"/>
      <c r="CY83" s="90"/>
      <c r="CZ83" s="90"/>
      <c r="DA83" s="90"/>
      <c r="DB83" s="90">
        <f t="shared" si="58"/>
        <v>0</v>
      </c>
      <c r="DC83" s="90"/>
      <c r="DD83" s="90">
        <f t="shared" si="108"/>
        <v>0</v>
      </c>
      <c r="DE83" s="90">
        <f t="shared" si="59"/>
        <v>0</v>
      </c>
      <c r="DF83" s="90" t="e">
        <f>+DE83/CX83*100</f>
        <v>#DIV/0!</v>
      </c>
      <c r="DG83" s="12"/>
      <c r="DH83" s="12"/>
      <c r="DI83" s="3"/>
      <c r="DJ83" s="11"/>
      <c r="DK83" s="70"/>
      <c r="DL83" s="11"/>
      <c r="DM83" s="3"/>
      <c r="DN83" s="3"/>
    </row>
    <row r="84" spans="1:122" hidden="1" x14ac:dyDescent="0.2">
      <c r="C84" s="91" t="s">
        <v>63</v>
      </c>
      <c r="D84" s="43"/>
      <c r="E84" s="17"/>
      <c r="F84" s="40" t="e">
        <f>IF((F66+F70)="","",(F66+F70))</f>
        <v>#REF!</v>
      </c>
      <c r="G84" s="40" t="e">
        <f t="shared" ref="G84:R84" si="126">IF((G66+G70)="","",(G66+G70))</f>
        <v>#REF!</v>
      </c>
      <c r="H84" s="40" t="e">
        <f t="shared" si="126"/>
        <v>#REF!</v>
      </c>
      <c r="I84" s="17"/>
      <c r="J84" s="40" t="e">
        <f t="shared" si="126"/>
        <v>#REF!</v>
      </c>
      <c r="K84" s="40" t="e">
        <f t="shared" si="126"/>
        <v>#REF!</v>
      </c>
      <c r="L84" s="40" t="e">
        <f t="shared" si="126"/>
        <v>#REF!</v>
      </c>
      <c r="M84" s="40" t="e">
        <f t="shared" si="126"/>
        <v>#REF!</v>
      </c>
      <c r="N84" s="17"/>
      <c r="O84" s="40" t="e">
        <f t="shared" si="126"/>
        <v>#REF!</v>
      </c>
      <c r="P84" s="40" t="e">
        <f t="shared" si="126"/>
        <v>#REF!</v>
      </c>
      <c r="Q84" s="40" t="e">
        <f t="shared" si="126"/>
        <v>#REF!</v>
      </c>
      <c r="R84" s="40" t="e">
        <f t="shared" si="126"/>
        <v>#REF!</v>
      </c>
      <c r="S84" s="40">
        <f>S66+S70+S80</f>
        <v>407.04243000000002</v>
      </c>
      <c r="T84" s="40">
        <f t="shared" ref="T84:AB84" si="127">T66+T70+T80</f>
        <v>635.9</v>
      </c>
      <c r="U84" s="40">
        <f t="shared" si="127"/>
        <v>385.00000000000006</v>
      </c>
      <c r="V84" s="40">
        <f t="shared" si="127"/>
        <v>647.6</v>
      </c>
      <c r="W84" s="48"/>
      <c r="X84" s="40">
        <f t="shared" si="127"/>
        <v>2075.54243</v>
      </c>
      <c r="Y84" s="17"/>
      <c r="Z84" s="40">
        <f t="shared" si="127"/>
        <v>393.86570799999998</v>
      </c>
      <c r="AA84" s="40">
        <f t="shared" si="127"/>
        <v>550.45991700000002</v>
      </c>
      <c r="AB84" s="40">
        <f t="shared" si="127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38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39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40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22"/>
        <v>554.70000000000005</v>
      </c>
      <c r="BW84" s="40">
        <f t="shared" si="41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21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42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5">
        <f t="shared" si="120"/>
        <v>927.09999999999991</v>
      </c>
      <c r="CL84" s="95">
        <f>CL66+CL70+CL80</f>
        <v>197.89999999999998</v>
      </c>
      <c r="CM84" s="95">
        <f>CM66+CM70+CM80</f>
        <v>154.49999999999997</v>
      </c>
      <c r="CN84" s="95"/>
      <c r="CO84" s="95"/>
      <c r="CP84" s="95">
        <f>CP66+CP70+CP80</f>
        <v>98.600000000000009</v>
      </c>
      <c r="CQ84" s="95">
        <f>CQ66+CQ70+CQ80</f>
        <v>197.39999999999998</v>
      </c>
      <c r="CR84" s="95">
        <f t="shared" si="63"/>
        <v>648.4</v>
      </c>
      <c r="CS84" s="95">
        <f>CS66+CS70+CS80+CS6</f>
        <v>192.8</v>
      </c>
      <c r="CT84" s="95">
        <f t="shared" ref="CT84:CW84" si="128">CT66+CT70+CT80</f>
        <v>160.80000000000001</v>
      </c>
      <c r="CU84" s="95">
        <f t="shared" si="128"/>
        <v>135.49999999999997</v>
      </c>
      <c r="CV84" s="95">
        <f t="shared" si="128"/>
        <v>296.2</v>
      </c>
      <c r="CW84" s="95">
        <f t="shared" si="128"/>
        <v>785.30000000000007</v>
      </c>
      <c r="CX84" s="95">
        <f t="shared" ref="CX84" si="129">CX66+CX70+CX80</f>
        <v>154.65100000000001</v>
      </c>
      <c r="CY84" s="95">
        <f t="shared" ref="CY84:CZ84" si="130">CY66+CY70+CY80</f>
        <v>201.3</v>
      </c>
      <c r="CZ84" s="95">
        <f t="shared" si="130"/>
        <v>154.3837</v>
      </c>
      <c r="DA84" s="95">
        <f t="shared" ref="DA84" si="131">DA66+DA70+DA80</f>
        <v>286.79300000000001</v>
      </c>
      <c r="DB84" s="95">
        <f t="shared" si="58"/>
        <v>797.1277</v>
      </c>
      <c r="DC84" s="95"/>
      <c r="DD84" s="90">
        <f t="shared" si="108"/>
        <v>0</v>
      </c>
      <c r="DE84" s="95">
        <f t="shared" si="59"/>
        <v>-154.65100000000001</v>
      </c>
      <c r="DF84" s="95">
        <f>+DE84/CX84*100</f>
        <v>-100</v>
      </c>
      <c r="DG84" s="40">
        <f t="shared" si="118"/>
        <v>-278.69999999999993</v>
      </c>
      <c r="DH84" s="40">
        <f t="shared" si="119"/>
        <v>-30.061482040772297</v>
      </c>
      <c r="DI84" s="3"/>
      <c r="DJ84" s="11"/>
      <c r="DK84" s="70"/>
      <c r="DL84" s="11"/>
      <c r="DM84" s="3"/>
      <c r="DN84" s="3"/>
      <c r="DO84" s="3"/>
      <c r="DP84" s="3"/>
      <c r="DQ84" s="3"/>
      <c r="DR84" s="3"/>
    </row>
    <row r="85" spans="1:122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0"/>
      <c r="DE85" s="93"/>
      <c r="DF85" s="93"/>
      <c r="DG85" s="17"/>
      <c r="DH85" s="17"/>
      <c r="DI85" s="3"/>
      <c r="DJ85" s="11"/>
      <c r="DK85" s="70"/>
      <c r="DL85" s="12"/>
      <c r="DM85" s="3"/>
      <c r="DN85" s="3"/>
      <c r="DO85" s="3"/>
      <c r="DP85" s="3"/>
      <c r="DQ85" s="3"/>
      <c r="DR85" s="3"/>
    </row>
    <row r="86" spans="1:122" x14ac:dyDescent="0.2">
      <c r="A86" s="91">
        <v>11</v>
      </c>
      <c r="B86" s="91" t="s">
        <v>110</v>
      </c>
      <c r="C86" s="91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22"/>
        <v>-48.7</v>
      </c>
      <c r="BW86" s="12">
        <f t="shared" si="41"/>
        <v>-103.4</v>
      </c>
      <c r="BX86" s="68" t="s">
        <v>114</v>
      </c>
      <c r="BY86" s="68" t="s">
        <v>114</v>
      </c>
      <c r="BZ86" s="68" t="s">
        <v>114</v>
      </c>
      <c r="CA86" s="12">
        <f t="shared" si="121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42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0">
        <f t="shared" si="120"/>
        <v>412.9</v>
      </c>
      <c r="CL86" s="90">
        <f>+CL87</f>
        <v>557.79999999999995</v>
      </c>
      <c r="CM86" s="90">
        <f>+CM87</f>
        <v>1197</v>
      </c>
      <c r="CN86" s="90"/>
      <c r="CO86" s="90"/>
      <c r="CP86" s="90">
        <f>+CP87</f>
        <v>637.29999999999995</v>
      </c>
      <c r="CQ86" s="90">
        <f>+CQ87</f>
        <v>968.7</v>
      </c>
      <c r="CR86" s="90">
        <f>+CL86+CM86+CP86+CQ86+390+257</f>
        <v>4007.8</v>
      </c>
      <c r="CS86" s="90">
        <f>+CS87</f>
        <v>18.649000000000001</v>
      </c>
      <c r="CT86" s="90">
        <f>+CT87</f>
        <v>132.749</v>
      </c>
      <c r="CU86" s="90">
        <f>+CU87</f>
        <v>148.20400000000001</v>
      </c>
      <c r="CV86" s="90">
        <f>+CV87</f>
        <v>520.04999999999995</v>
      </c>
      <c r="CW86" s="93">
        <f t="shared" si="73"/>
        <v>819.65199999999993</v>
      </c>
      <c r="CX86" s="90">
        <f>+CX87</f>
        <v>197</v>
      </c>
      <c r="CY86" s="90">
        <f>+CY87</f>
        <v>336</v>
      </c>
      <c r="CZ86" s="90">
        <f>+CZ87</f>
        <v>-42.826999999999998</v>
      </c>
      <c r="DA86" s="90">
        <f>+DA87</f>
        <v>136.155</v>
      </c>
      <c r="DB86" s="90">
        <f t="shared" si="58"/>
        <v>626.32799999999997</v>
      </c>
      <c r="DC86" s="90">
        <f>+DC87</f>
        <v>-65.790999999999997</v>
      </c>
      <c r="DD86" s="90">
        <f t="shared" si="108"/>
        <v>-65.790999999999997</v>
      </c>
      <c r="DE86" s="90">
        <f t="shared" si="59"/>
        <v>-262.791</v>
      </c>
      <c r="DF86" s="90">
        <f>+DE86/CX86*100</f>
        <v>-133.3964467005076</v>
      </c>
      <c r="DG86" s="12">
        <f t="shared" si="118"/>
        <v>2947.9000000000005</v>
      </c>
      <c r="DH86" s="12">
        <f t="shared" si="119"/>
        <v>713.95010898522662</v>
      </c>
      <c r="DI86" s="3"/>
      <c r="DJ86" s="11"/>
      <c r="DK86" s="70"/>
      <c r="DL86" s="17"/>
      <c r="DM86" s="3"/>
      <c r="DN86" s="3"/>
      <c r="DO86" s="3"/>
      <c r="DP86" s="3"/>
      <c r="DQ86" s="3"/>
      <c r="DR86" s="3"/>
    </row>
    <row r="87" spans="1:122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22"/>
        <v>-48.7</v>
      </c>
      <c r="BW87" s="11">
        <f t="shared" si="41"/>
        <v>-103.4</v>
      </c>
      <c r="BX87" s="68" t="s">
        <v>114</v>
      </c>
      <c r="BY87" s="68" t="s">
        <v>114</v>
      </c>
      <c r="BZ87" s="68" t="s">
        <v>114</v>
      </c>
      <c r="CA87" s="11">
        <f t="shared" si="121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42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0">
        <f>+CG87+CH87+CI87+CJ87+696</f>
        <v>1108.9000000000001</v>
      </c>
      <c r="CL87" s="90">
        <v>557.79999999999995</v>
      </c>
      <c r="CM87" s="90">
        <v>1197</v>
      </c>
      <c r="CN87" s="90"/>
      <c r="CO87" s="90"/>
      <c r="CP87" s="90">
        <v>637.29999999999995</v>
      </c>
      <c r="CQ87" s="90">
        <v>968.7</v>
      </c>
      <c r="CR87" s="90">
        <f>(+CL87+CM87+CP87+CQ87+390+257)</f>
        <v>4007.8</v>
      </c>
      <c r="CS87" s="90">
        <v>18.649000000000001</v>
      </c>
      <c r="CT87" s="90">
        <v>132.749</v>
      </c>
      <c r="CU87" s="90">
        <v>148.20400000000001</v>
      </c>
      <c r="CV87" s="90">
        <v>520.04999999999995</v>
      </c>
      <c r="CW87" s="93">
        <f t="shared" si="73"/>
        <v>819.65199999999993</v>
      </c>
      <c r="CX87" s="90">
        <f>-3+200</f>
        <v>197</v>
      </c>
      <c r="CY87" s="90">
        <v>336</v>
      </c>
      <c r="CZ87" s="90">
        <v>-42.826999999999998</v>
      </c>
      <c r="DA87" s="90">
        <v>136.155</v>
      </c>
      <c r="DB87" s="90">
        <f t="shared" si="58"/>
        <v>626.32799999999997</v>
      </c>
      <c r="DC87" s="90">
        <v>-65.790999999999997</v>
      </c>
      <c r="DD87" s="90">
        <f t="shared" si="108"/>
        <v>-65.790999999999997</v>
      </c>
      <c r="DE87" s="90">
        <f t="shared" si="59"/>
        <v>-262.791</v>
      </c>
      <c r="DF87" s="90">
        <f>+DE87/CX87*100</f>
        <v>-133.3964467005076</v>
      </c>
      <c r="DG87" s="11">
        <f t="shared" si="118"/>
        <v>2947.9000000000005</v>
      </c>
      <c r="DH87" s="11">
        <f t="shared" si="119"/>
        <v>713.95010898522662</v>
      </c>
      <c r="DI87" s="3"/>
      <c r="DJ87" s="11"/>
      <c r="DK87" s="70"/>
      <c r="DL87" s="11"/>
      <c r="DM87" s="3"/>
      <c r="DN87" s="3"/>
      <c r="DO87" s="3"/>
      <c r="DP87" s="3"/>
      <c r="DQ87" s="3"/>
      <c r="DR87" s="3"/>
    </row>
    <row r="88" spans="1:122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3"/>
      <c r="CX88" s="90"/>
      <c r="CY88" s="90"/>
      <c r="CZ88" s="90"/>
      <c r="DA88" s="90"/>
      <c r="DB88" s="90"/>
      <c r="DC88" s="90"/>
      <c r="DD88" s="90"/>
      <c r="DE88" s="90"/>
      <c r="DF88" s="90"/>
      <c r="DG88" s="11"/>
      <c r="DH88" s="11"/>
      <c r="DI88" s="3"/>
      <c r="DJ88" s="11"/>
      <c r="DK88" s="70"/>
      <c r="DL88" s="12"/>
      <c r="DM88" s="3"/>
      <c r="DN88" s="3"/>
      <c r="DO88" s="3"/>
      <c r="DP88" s="3"/>
      <c r="DQ88" s="3"/>
      <c r="DR88" s="3"/>
    </row>
    <row r="89" spans="1:122" x14ac:dyDescent="0.2">
      <c r="A89" s="91" t="s">
        <v>0</v>
      </c>
      <c r="B89" s="91"/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38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39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40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22"/>
        <v>20022.8</v>
      </c>
      <c r="BW89" s="17">
        <f t="shared" ref="BW89:BW95" si="132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21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33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20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34">+CL89+CM89+CP89+CQ89</f>
        <v>42137.270000000004</v>
      </c>
      <c r="CS89" s="78">
        <f>CS21+CS24+CS36+CS44+CS50+CS60+CS66+CS70+CS80+CS86</f>
        <v>9751.0929999999989</v>
      </c>
      <c r="CT89" s="78">
        <f>CT21+CT24+CT36+CT44+CT50+CT60+CT66+CT70+CT80+CT86</f>
        <v>11325.128999999999</v>
      </c>
      <c r="CU89" s="78">
        <f>CU21+CU24+CU36+CU44+CU50+CU60+CU66+CU70+CU80+CU86</f>
        <v>7649.0769999999975</v>
      </c>
      <c r="CV89" s="78">
        <f>CV21+CV24+CV36+CV44+CV50+CV60+CV66+CV70+CV80+CV86</f>
        <v>14741.324999999999</v>
      </c>
      <c r="CW89" s="78">
        <f t="shared" si="73"/>
        <v>43466.623999999996</v>
      </c>
      <c r="CX89" s="78">
        <f>CX21+CX24+CX36+CX44+CX50+CX60+CX66+CX70+CX80+CX86</f>
        <v>9287.5179999999982</v>
      </c>
      <c r="CY89" s="78">
        <f>CY21+CY24+CY36+CY44+CY50+CY60+CY66+CY70+CY80+CY86</f>
        <v>12369.4</v>
      </c>
      <c r="CZ89" s="78">
        <f>CZ21+CZ24+CZ36+CZ44+CZ50+CZ60+CZ66+CZ70+CZ80+CZ86</f>
        <v>8990.3656999999985</v>
      </c>
      <c r="DA89" s="78">
        <f>DA21+DA24+DA36+DA44+DA50+DA60+DA66+DA70+DA80+DA86</f>
        <v>13780.964000000004</v>
      </c>
      <c r="DB89" s="78">
        <f t="shared" ref="DB89:DB95" si="135">+CX89+CY89+CZ89+DA89</f>
        <v>44428.2477</v>
      </c>
      <c r="DC89" s="78">
        <f>DC21+DC24+DC36+DC44+DC50+DC60+DC66+DC70+DC80+DC86</f>
        <v>9644.3539999999994</v>
      </c>
      <c r="DD89" s="91">
        <f t="shared" si="108"/>
        <v>9644.3539999999994</v>
      </c>
      <c r="DE89" s="78">
        <f t="shared" ref="DE89:DE95" si="136">+DC89-CX89</f>
        <v>356.83600000000115</v>
      </c>
      <c r="DF89" s="78">
        <f t="shared" ref="DF89:DF95" si="137">+DE89/CX89*100</f>
        <v>3.842102917054925</v>
      </c>
      <c r="DG89" s="17">
        <f t="shared" si="118"/>
        <v>59.070000000001528</v>
      </c>
      <c r="DH89" s="17">
        <f t="shared" si="119"/>
        <v>0.14038148019639984</v>
      </c>
      <c r="DI89" s="3"/>
      <c r="DJ89" s="11"/>
      <c r="DK89" s="70"/>
      <c r="DL89" s="12"/>
      <c r="DM89" s="3"/>
      <c r="DN89" s="3"/>
    </row>
    <row r="90" spans="1:122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12"/>
      <c r="DH90" s="12"/>
      <c r="DI90" s="3"/>
      <c r="DJ90" s="11"/>
      <c r="DK90" s="70"/>
      <c r="DL90" s="12"/>
      <c r="DM90" s="3"/>
      <c r="DN90" s="3"/>
    </row>
    <row r="91" spans="1:122" x14ac:dyDescent="0.2">
      <c r="A91" s="91" t="s">
        <v>1</v>
      </c>
      <c r="B91" s="91"/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38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39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40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22"/>
        <v>8.7000000000000011</v>
      </c>
      <c r="BW91" s="17">
        <f t="shared" si="132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21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33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20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34"/>
        <v>26.4</v>
      </c>
      <c r="CS91" s="78">
        <f>CS9</f>
        <v>4.4000000000000004</v>
      </c>
      <c r="CT91" s="78">
        <f>CT9</f>
        <v>19</v>
      </c>
      <c r="CU91" s="78">
        <f>CU9</f>
        <v>3.2509999999999999</v>
      </c>
      <c r="CV91" s="78">
        <f>CV9</f>
        <v>23</v>
      </c>
      <c r="CW91" s="78">
        <f t="shared" si="73"/>
        <v>49.650999999999996</v>
      </c>
      <c r="CX91" s="78">
        <f>CX9</f>
        <v>19</v>
      </c>
      <c r="CY91" s="78">
        <f>CY9</f>
        <v>44.3</v>
      </c>
      <c r="CZ91" s="78">
        <f>CZ9</f>
        <v>16.878999999999998</v>
      </c>
      <c r="DA91" s="78">
        <f>DA9</f>
        <v>16.222999999999999</v>
      </c>
      <c r="DB91" s="78">
        <f t="shared" si="135"/>
        <v>96.402000000000001</v>
      </c>
      <c r="DC91" s="78">
        <f>DC9</f>
        <v>20.221</v>
      </c>
      <c r="DD91" s="91">
        <f t="shared" si="108"/>
        <v>20.221</v>
      </c>
      <c r="DE91" s="78">
        <f t="shared" si="136"/>
        <v>1.2210000000000001</v>
      </c>
      <c r="DF91" s="78">
        <f t="shared" si="137"/>
        <v>6.4263157894736844</v>
      </c>
      <c r="DG91" s="17">
        <f t="shared" si="118"/>
        <v>5.0999999999999961</v>
      </c>
      <c r="DH91" s="17">
        <f t="shared" si="119"/>
        <v>23.943661971830963</v>
      </c>
      <c r="DJ91" s="11"/>
      <c r="DK91" s="70"/>
      <c r="DL91" s="12"/>
    </row>
    <row r="92" spans="1:122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78"/>
      <c r="CX92" s="91"/>
      <c r="CY92" s="91"/>
      <c r="CZ92" s="91"/>
      <c r="DA92" s="91"/>
      <c r="DB92" s="91"/>
      <c r="DC92" s="91"/>
      <c r="DD92" s="91"/>
      <c r="DE92" s="91"/>
      <c r="DF92" s="91"/>
      <c r="DG92" s="12"/>
      <c r="DH92" s="12"/>
      <c r="DI92" s="3"/>
      <c r="DJ92" s="11"/>
      <c r="DK92" s="70"/>
      <c r="DL92" s="12"/>
      <c r="DM92" s="3"/>
      <c r="DN92" s="3"/>
    </row>
    <row r="93" spans="1:122" ht="13.5" thickBot="1" x14ac:dyDescent="0.25">
      <c r="A93" s="120" t="s">
        <v>2</v>
      </c>
      <c r="B93" s="120"/>
      <c r="C93" s="97"/>
      <c r="D93" s="97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38">O91-O89</f>
        <v>#REF!</v>
      </c>
      <c r="P93" s="40" t="e">
        <f t="shared" si="138"/>
        <v>#REF!</v>
      </c>
      <c r="Q93" s="40" t="e">
        <f t="shared" si="138"/>
        <v>#REF!</v>
      </c>
      <c r="R93" s="40" t="e">
        <f t="shared" si="138"/>
        <v>#REF!</v>
      </c>
      <c r="S93" s="40">
        <f t="shared" si="138"/>
        <v>-8785.1609700000008</v>
      </c>
      <c r="T93" s="40">
        <f t="shared" si="138"/>
        <v>-11100.928326000001</v>
      </c>
      <c r="U93" s="40">
        <f t="shared" si="138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39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22"/>
        <v>-20014.099999999999</v>
      </c>
      <c r="BW93" s="40">
        <f t="shared" si="132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21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33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8">
        <f t="shared" si="120"/>
        <v>-42056.9</v>
      </c>
      <c r="CL93" s="98">
        <f>CL91-CL89</f>
        <v>-9408.7999999999975</v>
      </c>
      <c r="CM93" s="98">
        <f>CM91-CM89</f>
        <v>-11883.51</v>
      </c>
      <c r="CN93" s="98"/>
      <c r="CO93" s="98"/>
      <c r="CP93" s="98">
        <f>CP91-CP89</f>
        <v>-9026.66</v>
      </c>
      <c r="CQ93" s="98">
        <f>CQ91-CQ89</f>
        <v>-11791.900000000001</v>
      </c>
      <c r="CR93" s="98">
        <f t="shared" si="134"/>
        <v>-42110.869999999995</v>
      </c>
      <c r="CS93" s="98">
        <f>CS91-CS89</f>
        <v>-9746.6929999999993</v>
      </c>
      <c r="CT93" s="98">
        <f>CT91-CT89</f>
        <v>-11306.128999999999</v>
      </c>
      <c r="CU93" s="98">
        <f>CU91-CU89</f>
        <v>-7645.8259999999973</v>
      </c>
      <c r="CV93" s="98">
        <f>CV91-CV89</f>
        <v>-14718.324999999999</v>
      </c>
      <c r="CW93" s="98">
        <f t="shared" si="73"/>
        <v>-43416.972999999998</v>
      </c>
      <c r="CX93" s="98">
        <f>CX91-CX89</f>
        <v>-9268.5179999999982</v>
      </c>
      <c r="CY93" s="98">
        <f>CY91-CY89</f>
        <v>-12325.1</v>
      </c>
      <c r="CZ93" s="98">
        <f>CZ91-CZ89</f>
        <v>-8973.4866999999977</v>
      </c>
      <c r="DA93" s="98">
        <f>DA91-DA89</f>
        <v>-13764.741000000004</v>
      </c>
      <c r="DB93" s="98">
        <f t="shared" si="135"/>
        <v>-44331.845699999998</v>
      </c>
      <c r="DC93" s="98">
        <f>DC91-DC89</f>
        <v>-9624.1329999999998</v>
      </c>
      <c r="DD93" s="98">
        <f t="shared" si="108"/>
        <v>-9624.1329999999998</v>
      </c>
      <c r="DE93" s="98">
        <f t="shared" si="136"/>
        <v>-355.6150000000016</v>
      </c>
      <c r="DF93" s="98">
        <f t="shared" si="137"/>
        <v>3.836805409451669</v>
      </c>
      <c r="DG93" s="30">
        <f t="shared" si="118"/>
        <v>-53.96999999999025</v>
      </c>
      <c r="DH93" s="30">
        <f t="shared" si="119"/>
        <v>0.1283261486224383</v>
      </c>
      <c r="DI93" s="3"/>
      <c r="DJ93" s="11"/>
      <c r="DK93" s="70"/>
      <c r="DL93" s="11"/>
      <c r="DM93" s="3"/>
      <c r="DN93" s="3"/>
    </row>
    <row r="94" spans="1:122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78"/>
      <c r="CX94" s="90"/>
      <c r="CY94" s="90"/>
      <c r="CZ94" s="90"/>
      <c r="DA94" s="90"/>
      <c r="DB94" s="90"/>
      <c r="DC94" s="90"/>
      <c r="DD94" s="90"/>
      <c r="DE94" s="90"/>
      <c r="DF94" s="90"/>
      <c r="DG94" s="12"/>
      <c r="DH94" s="12"/>
      <c r="DI94" s="3"/>
      <c r="DJ94" s="11"/>
      <c r="DK94" s="70"/>
      <c r="DL94" s="11"/>
      <c r="DM94" s="3"/>
      <c r="DN94" s="3"/>
    </row>
    <row r="95" spans="1:122" x14ac:dyDescent="0.2">
      <c r="B95" s="91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39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22"/>
        <v>16409.8</v>
      </c>
      <c r="BW95" s="12">
        <f t="shared" si="132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21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3">
        <f t="shared" si="120"/>
        <v>43952.3</v>
      </c>
      <c r="CL95" s="93">
        <v>7333</v>
      </c>
      <c r="CM95" s="93">
        <v>11534.6</v>
      </c>
      <c r="CN95" s="93"/>
      <c r="CO95" s="93"/>
      <c r="CP95" s="93">
        <v>6356.8</v>
      </c>
      <c r="CQ95" s="93">
        <v>19226.7</v>
      </c>
      <c r="CR95" s="93">
        <f t="shared" si="134"/>
        <v>44451.1</v>
      </c>
      <c r="CS95" s="93">
        <v>7681.6</v>
      </c>
      <c r="CT95" s="93">
        <f>10863-3+0.5</f>
        <v>10860.5</v>
      </c>
      <c r="CU95" s="93">
        <v>6938.2</v>
      </c>
      <c r="CV95" s="93">
        <v>20011.400000000001</v>
      </c>
      <c r="CW95" s="78">
        <f t="shared" si="73"/>
        <v>45491.7</v>
      </c>
      <c r="CX95" s="93">
        <v>8297</v>
      </c>
      <c r="CY95" s="93">
        <v>12980.48</v>
      </c>
      <c r="CZ95" s="93">
        <v>7550.9</v>
      </c>
      <c r="DA95" s="93">
        <v>17436</v>
      </c>
      <c r="DB95" s="93">
        <f t="shared" si="135"/>
        <v>46264.38</v>
      </c>
      <c r="DC95" s="93">
        <v>8261.52</v>
      </c>
      <c r="DD95" s="93">
        <f>+DC95</f>
        <v>8261.52</v>
      </c>
      <c r="DE95" s="93">
        <f t="shared" si="136"/>
        <v>-35.479999999999563</v>
      </c>
      <c r="DF95" s="93">
        <f t="shared" si="137"/>
        <v>-0.4276244425695982</v>
      </c>
      <c r="DG95" s="12">
        <f t="shared" si="118"/>
        <v>498.79999999999927</v>
      </c>
      <c r="DH95" s="12">
        <f t="shared" si="119"/>
        <v>1.1348666622679571</v>
      </c>
      <c r="DI95" s="3"/>
      <c r="DJ95" s="11"/>
      <c r="DK95" s="70"/>
      <c r="DL95" s="17"/>
      <c r="DM95" s="3"/>
      <c r="DN95" s="3"/>
    </row>
    <row r="96" spans="1:122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3"/>
      <c r="DJ96" s="11"/>
      <c r="DK96" s="70"/>
      <c r="DL96" s="12"/>
      <c r="DM96" s="3"/>
      <c r="DN96" s="3"/>
    </row>
    <row r="97" spans="1:118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I97" s="3"/>
      <c r="DJ97" s="3"/>
      <c r="DK97" s="3"/>
      <c r="DL97" s="17"/>
      <c r="DM97" s="3"/>
      <c r="DN97" s="3"/>
    </row>
    <row r="98" spans="1:118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39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I98" s="3"/>
      <c r="DJ98" s="3"/>
      <c r="DK98" s="3"/>
      <c r="DL98" s="12"/>
      <c r="DM98" s="3"/>
      <c r="DN98" s="3"/>
    </row>
    <row r="99" spans="1:118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3"/>
      <c r="DJ99" s="3"/>
      <c r="DK99" s="3"/>
      <c r="DL99" s="30"/>
      <c r="DM99" s="3"/>
      <c r="DN99" s="3"/>
    </row>
    <row r="100" spans="1:118" ht="12.75" customHeight="1" x14ac:dyDescent="0.2">
      <c r="A100" s="16" t="s">
        <v>8</v>
      </c>
      <c r="B100" s="77" t="s">
        <v>106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2"/>
      <c r="T100" s="102"/>
      <c r="U100" s="102"/>
      <c r="V100" s="102"/>
      <c r="W100" s="77"/>
      <c r="X100" s="102"/>
      <c r="Y100" s="77"/>
      <c r="Z100" s="103"/>
      <c r="AA100" s="102"/>
      <c r="AB100" s="104"/>
      <c r="AC100" s="102"/>
      <c r="AD100" s="77"/>
      <c r="AE100" s="102"/>
      <c r="AF100" s="77"/>
      <c r="AG100" s="102"/>
      <c r="AH100" s="102"/>
      <c r="AI100" s="102"/>
      <c r="AJ100" s="102"/>
      <c r="AK100" s="105"/>
      <c r="AL100" s="106"/>
      <c r="AM100" s="77"/>
      <c r="AN100" s="102"/>
      <c r="AO100" s="77"/>
      <c r="AP100" s="77"/>
      <c r="AQ100" s="102"/>
      <c r="AR100" s="102"/>
      <c r="AS100" s="102"/>
      <c r="AT100" s="102"/>
      <c r="AU100" s="102"/>
      <c r="AV100" s="102"/>
      <c r="AW100" s="102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3"/>
      <c r="BV100" s="107"/>
      <c r="BW100" s="107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3"/>
      <c r="DJ100" s="3"/>
      <c r="DK100" s="3"/>
      <c r="DL100" s="12"/>
      <c r="DM100" s="3"/>
      <c r="DN100" s="3"/>
    </row>
    <row r="101" spans="1:118" ht="12.75" customHeight="1" x14ac:dyDescent="0.2">
      <c r="B101" s="77" t="s">
        <v>101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2"/>
      <c r="T101" s="102"/>
      <c r="U101" s="102"/>
      <c r="V101" s="102"/>
      <c r="W101" s="77"/>
      <c r="X101" s="102"/>
      <c r="Y101" s="77"/>
      <c r="Z101" s="103"/>
      <c r="AA101" s="102"/>
      <c r="AB101" s="104"/>
      <c r="AC101" s="102"/>
      <c r="AD101" s="77"/>
      <c r="AE101" s="102"/>
      <c r="AF101" s="77"/>
      <c r="AG101" s="102"/>
      <c r="AH101" s="102"/>
      <c r="AI101" s="102"/>
      <c r="AJ101" s="102"/>
      <c r="AK101" s="105"/>
      <c r="AL101" s="106"/>
      <c r="AM101" s="77"/>
      <c r="AN101" s="102"/>
      <c r="AO101" s="77"/>
      <c r="AP101" s="77"/>
      <c r="AQ101" s="102"/>
      <c r="AR101" s="102"/>
      <c r="AS101" s="102"/>
      <c r="AT101" s="102"/>
      <c r="AU101" s="102"/>
      <c r="AV101" s="102"/>
      <c r="AW101" s="102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3"/>
      <c r="BV101" s="107"/>
      <c r="BW101" s="107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3"/>
      <c r="DJ101" s="3"/>
      <c r="DK101" s="3"/>
      <c r="DL101" s="17"/>
      <c r="DM101" s="3"/>
      <c r="DN101" s="3"/>
    </row>
    <row r="102" spans="1:118" ht="9" customHeight="1" x14ac:dyDescent="0.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2"/>
      <c r="T102" s="102"/>
      <c r="U102" s="102"/>
      <c r="V102" s="102"/>
      <c r="W102" s="77"/>
      <c r="X102" s="102"/>
      <c r="Y102" s="77"/>
      <c r="Z102" s="103"/>
      <c r="AA102" s="102"/>
      <c r="AB102" s="104"/>
      <c r="AC102" s="102"/>
      <c r="AD102" s="77"/>
      <c r="AE102" s="102"/>
      <c r="AF102" s="77"/>
      <c r="AG102" s="102"/>
      <c r="AH102" s="102"/>
      <c r="AI102" s="102"/>
      <c r="AJ102" s="102"/>
      <c r="AK102" s="105"/>
      <c r="AL102" s="106"/>
      <c r="AM102" s="77"/>
      <c r="AN102" s="102"/>
      <c r="AO102" s="77"/>
      <c r="AP102" s="77"/>
      <c r="AQ102" s="102"/>
      <c r="AR102" s="102"/>
      <c r="AS102" s="102"/>
      <c r="AT102" s="102"/>
      <c r="AU102" s="102"/>
      <c r="AV102" s="102"/>
      <c r="AW102" s="102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103"/>
      <c r="DH102" s="103"/>
      <c r="DI102" s="3"/>
      <c r="DJ102" s="3"/>
      <c r="DK102" s="3"/>
      <c r="DL102" s="3"/>
      <c r="DM102" s="3"/>
      <c r="DN102" s="3"/>
    </row>
    <row r="103" spans="1:118" x14ac:dyDescent="0.2">
      <c r="A103" s="16" t="s">
        <v>9</v>
      </c>
      <c r="B103" s="77" t="s">
        <v>90</v>
      </c>
      <c r="C103" s="77"/>
      <c r="D103" s="77"/>
      <c r="E103" s="77"/>
      <c r="F103" s="77"/>
      <c r="G103" s="106"/>
      <c r="H103" s="106"/>
      <c r="I103" s="106"/>
      <c r="J103" s="77"/>
      <c r="K103" s="77"/>
      <c r="L103" s="104"/>
      <c r="M103" s="106"/>
      <c r="N103" s="77"/>
      <c r="O103" s="104"/>
      <c r="P103" s="104"/>
      <c r="Q103" s="104"/>
      <c r="R103" s="108"/>
      <c r="S103" s="109"/>
      <c r="T103" s="109"/>
      <c r="U103" s="109"/>
      <c r="V103" s="109"/>
      <c r="W103" s="77"/>
      <c r="X103" s="109"/>
      <c r="Y103" s="77"/>
      <c r="Z103" s="110"/>
      <c r="AA103" s="76"/>
      <c r="AB103" s="104"/>
      <c r="AC103" s="109"/>
      <c r="AD103" s="77"/>
      <c r="AE103" s="109"/>
      <c r="AF103" s="77"/>
      <c r="AG103" s="109"/>
      <c r="AH103" s="76"/>
      <c r="AI103" s="76"/>
      <c r="AJ103" s="76"/>
      <c r="AK103" s="105"/>
      <c r="AL103" s="106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3"/>
      <c r="DJ103" s="3"/>
      <c r="DK103" s="3"/>
      <c r="DL103" s="3"/>
      <c r="DM103" s="3"/>
      <c r="DN103" s="3"/>
    </row>
    <row r="104" spans="1:118" ht="12.75" customHeight="1" x14ac:dyDescent="0.2">
      <c r="B104" s="77" t="s">
        <v>96</v>
      </c>
      <c r="C104" s="77"/>
      <c r="D104" s="77"/>
      <c r="E104" s="77"/>
      <c r="F104" s="77"/>
      <c r="G104" s="106"/>
      <c r="H104" s="106"/>
      <c r="I104" s="106"/>
      <c r="J104" s="77"/>
      <c r="K104" s="77"/>
      <c r="L104" s="77"/>
      <c r="M104" s="106"/>
      <c r="N104" s="77"/>
      <c r="O104" s="77"/>
      <c r="P104" s="77"/>
      <c r="Q104" s="77"/>
      <c r="R104" s="106"/>
      <c r="S104" s="76"/>
      <c r="T104" s="76"/>
      <c r="U104" s="76"/>
      <c r="V104" s="76"/>
      <c r="W104" s="77"/>
      <c r="X104" s="76"/>
      <c r="Y104" s="77"/>
      <c r="Z104" s="107"/>
      <c r="AA104" s="76"/>
      <c r="AB104" s="104"/>
      <c r="AC104" s="76"/>
      <c r="AD104" s="77"/>
      <c r="AE104" s="76"/>
      <c r="AF104" s="77"/>
      <c r="AG104" s="76"/>
      <c r="AH104" s="76"/>
      <c r="AI104" s="76"/>
      <c r="AJ104" s="76"/>
      <c r="AK104" s="105"/>
      <c r="AL104" s="106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23"/>
      <c r="DC104" s="123"/>
      <c r="DD104" s="123"/>
      <c r="DE104" s="107"/>
      <c r="DF104" s="107"/>
      <c r="DG104" s="107"/>
      <c r="DH104" s="107"/>
      <c r="DI104" s="3"/>
      <c r="DJ104" s="3"/>
      <c r="DK104" s="3"/>
      <c r="DL104" s="3"/>
      <c r="DM104" s="3"/>
      <c r="DN104" s="3"/>
    </row>
    <row r="105" spans="1:118" ht="14.25" customHeight="1" x14ac:dyDescent="0.2">
      <c r="B105" s="77" t="s">
        <v>104</v>
      </c>
      <c r="C105" s="77"/>
      <c r="D105" s="77"/>
      <c r="E105" s="77"/>
      <c r="F105" s="111"/>
      <c r="G105" s="112"/>
      <c r="H105" s="112"/>
      <c r="I105" s="112"/>
      <c r="J105" s="111"/>
      <c r="K105" s="111"/>
      <c r="L105" s="104"/>
      <c r="M105" s="106"/>
      <c r="N105" s="77"/>
      <c r="O105" s="77"/>
      <c r="P105" s="77"/>
      <c r="Q105" s="104"/>
      <c r="R105" s="106"/>
      <c r="S105" s="76"/>
      <c r="T105" s="76"/>
      <c r="U105" s="76"/>
      <c r="V105" s="76"/>
      <c r="W105" s="77"/>
      <c r="X105" s="76"/>
      <c r="Y105" s="77"/>
      <c r="Z105" s="107"/>
      <c r="AA105" s="76"/>
      <c r="AB105" s="104"/>
      <c r="AC105" s="76"/>
      <c r="AD105" s="77"/>
      <c r="AE105" s="76"/>
      <c r="AF105" s="77"/>
      <c r="AG105" s="76"/>
      <c r="AH105" s="76"/>
      <c r="AI105" s="76"/>
      <c r="AJ105" s="76"/>
      <c r="AK105" s="105"/>
      <c r="AL105" s="106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3"/>
      <c r="DJ105" s="3"/>
      <c r="DK105" s="3"/>
      <c r="DL105" s="3"/>
      <c r="DM105" s="3"/>
      <c r="DN105" s="3"/>
    </row>
    <row r="106" spans="1:118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1"/>
      <c r="G106" s="112"/>
      <c r="H106" s="112"/>
      <c r="I106" s="112"/>
      <c r="J106" s="111"/>
      <c r="K106" s="111"/>
      <c r="L106" s="104"/>
      <c r="M106" s="106"/>
      <c r="N106" s="77"/>
      <c r="O106" s="77"/>
      <c r="P106" s="77"/>
      <c r="Q106" s="104"/>
      <c r="R106" s="106"/>
      <c r="S106" s="76"/>
      <c r="T106" s="76"/>
      <c r="U106" s="76"/>
      <c r="V106" s="76"/>
      <c r="W106" s="77"/>
      <c r="X106" s="76"/>
      <c r="Y106" s="77"/>
      <c r="Z106" s="107"/>
      <c r="AA106" s="76"/>
      <c r="AB106" s="104"/>
      <c r="AC106" s="76"/>
      <c r="AD106" s="77"/>
      <c r="AE106" s="76"/>
      <c r="AF106" s="77"/>
      <c r="AG106" s="76"/>
      <c r="AH106" s="76"/>
      <c r="AI106" s="76"/>
      <c r="AJ106" s="76"/>
      <c r="AK106" s="105"/>
      <c r="AL106" s="106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</row>
    <row r="107" spans="1:118" ht="12.75" hidden="1" customHeight="1" x14ac:dyDescent="0.2">
      <c r="B107" s="77" t="s">
        <v>98</v>
      </c>
      <c r="C107" s="77"/>
      <c r="D107" s="77"/>
      <c r="E107" s="77"/>
      <c r="F107" s="111"/>
      <c r="G107" s="112"/>
      <c r="H107" s="112"/>
      <c r="I107" s="112"/>
      <c r="J107" s="111"/>
      <c r="K107" s="111"/>
      <c r="L107" s="104"/>
      <c r="M107" s="106"/>
      <c r="N107" s="77"/>
      <c r="O107" s="77"/>
      <c r="P107" s="77"/>
      <c r="Q107" s="104"/>
      <c r="R107" s="106"/>
      <c r="S107" s="76"/>
      <c r="T107" s="76"/>
      <c r="U107" s="76"/>
      <c r="V107" s="76"/>
      <c r="W107" s="77"/>
      <c r="X107" s="76"/>
      <c r="Y107" s="77"/>
      <c r="Z107" s="107"/>
      <c r="AA107" s="76"/>
      <c r="AB107" s="104"/>
      <c r="AC107" s="76"/>
      <c r="AD107" s="77"/>
      <c r="AE107" s="76"/>
      <c r="AF107" s="77"/>
      <c r="AG107" s="76"/>
      <c r="AH107" s="76"/>
      <c r="AI107" s="76"/>
      <c r="AJ107" s="76"/>
      <c r="AK107" s="105"/>
      <c r="AL107" s="106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</row>
    <row r="108" spans="1:118" ht="12.75" hidden="1" customHeight="1" x14ac:dyDescent="0.2">
      <c r="B108" s="77" t="s">
        <v>99</v>
      </c>
      <c r="C108" s="77"/>
      <c r="D108" s="77"/>
      <c r="E108" s="77"/>
      <c r="F108" s="77"/>
      <c r="G108" s="106"/>
      <c r="H108" s="106"/>
      <c r="I108" s="106"/>
      <c r="J108" s="77"/>
      <c r="K108" s="77"/>
      <c r="L108" s="77"/>
      <c r="M108" s="106"/>
      <c r="N108" s="77"/>
      <c r="O108" s="77"/>
      <c r="P108" s="77"/>
      <c r="Q108" s="77"/>
      <c r="R108" s="106"/>
      <c r="S108" s="76"/>
      <c r="T108" s="76"/>
      <c r="U108" s="76"/>
      <c r="V108" s="76"/>
      <c r="W108" s="77"/>
      <c r="X108" s="76"/>
      <c r="Y108" s="77"/>
      <c r="Z108" s="107"/>
      <c r="AA108" s="76"/>
      <c r="AB108" s="104"/>
      <c r="AC108" s="76"/>
      <c r="AD108" s="77"/>
      <c r="AE108" s="76"/>
      <c r="AF108" s="77"/>
      <c r="AG108" s="76"/>
      <c r="AH108" s="76"/>
      <c r="AI108" s="76"/>
      <c r="AJ108" s="76"/>
      <c r="AK108" s="105"/>
      <c r="AL108" s="106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</row>
    <row r="109" spans="1:118" ht="8.25" customHeight="1" x14ac:dyDescent="0.2">
      <c r="B109" s="77"/>
      <c r="C109" s="77"/>
      <c r="D109" s="77"/>
      <c r="E109" s="77"/>
      <c r="F109" s="77"/>
      <c r="G109" s="106"/>
      <c r="H109" s="106"/>
      <c r="I109" s="106"/>
      <c r="J109" s="77"/>
      <c r="K109" s="77"/>
      <c r="L109" s="77"/>
      <c r="M109" s="106"/>
      <c r="N109" s="77"/>
      <c r="O109" s="77"/>
      <c r="P109" s="77"/>
      <c r="Q109" s="77"/>
      <c r="R109" s="106"/>
      <c r="S109" s="76"/>
      <c r="T109" s="76"/>
      <c r="U109" s="76"/>
      <c r="V109" s="76"/>
      <c r="W109" s="77"/>
      <c r="X109" s="76"/>
      <c r="Y109" s="77"/>
      <c r="Z109" s="107"/>
      <c r="AA109" s="76"/>
      <c r="AB109" s="104"/>
      <c r="AC109" s="76"/>
      <c r="AD109" s="77"/>
      <c r="AE109" s="76"/>
      <c r="AF109" s="77"/>
      <c r="AG109" s="76"/>
      <c r="AH109" s="76"/>
      <c r="AI109" s="76"/>
      <c r="AJ109" s="76"/>
      <c r="AK109" s="105"/>
      <c r="AL109" s="106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</row>
    <row r="110" spans="1:118" ht="28.5" customHeight="1" x14ac:dyDescent="0.2">
      <c r="A110" s="61" t="s">
        <v>95</v>
      </c>
      <c r="B110" s="129" t="s">
        <v>135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3"/>
      <c r="DJ110" s="3"/>
      <c r="DK110" s="3"/>
      <c r="DL110" s="3"/>
      <c r="DM110" s="3"/>
      <c r="DN110" s="3"/>
    </row>
    <row r="111" spans="1:118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I111" s="3"/>
      <c r="DJ111" s="3"/>
      <c r="DK111" s="3"/>
      <c r="DL111" s="3"/>
      <c r="DM111" s="3"/>
      <c r="DN111" s="3"/>
    </row>
    <row r="112" spans="1:118" ht="16.5" customHeight="1" x14ac:dyDescent="0.2"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3"/>
      <c r="DJ112" s="3"/>
      <c r="DK112" s="3"/>
      <c r="DL112" s="3"/>
      <c r="DM112" s="3"/>
      <c r="DN112" s="3"/>
    </row>
    <row r="113" spans="1:118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I113" s="3"/>
      <c r="DJ113" s="3"/>
      <c r="DK113" s="3"/>
      <c r="DL113" s="3"/>
      <c r="DM113" s="3"/>
      <c r="DN113" s="3"/>
    </row>
    <row r="114" spans="1:118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73"/>
      <c r="CV114" s="29"/>
      <c r="CW114" s="29"/>
      <c r="CX114" s="73"/>
      <c r="CY114" s="29"/>
      <c r="CZ114" s="29"/>
      <c r="DA114" s="29"/>
      <c r="DB114" s="29"/>
      <c r="DC114" s="29"/>
      <c r="DD114" s="29"/>
      <c r="DE114" s="67"/>
      <c r="DG114" s="29"/>
      <c r="DH114" s="67"/>
      <c r="DI114" s="3"/>
      <c r="DJ114" s="3"/>
      <c r="DK114" s="3"/>
      <c r="DL114" s="3"/>
      <c r="DM114" s="3"/>
      <c r="DN114" s="3"/>
    </row>
    <row r="115" spans="1:118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67">
        <f>+CX95/DB95</f>
        <v>0.17933883475797147</v>
      </c>
      <c r="CZ115" s="29"/>
      <c r="DA115" s="29"/>
      <c r="DB115" s="29"/>
      <c r="DC115" s="29"/>
      <c r="DD115" s="29"/>
      <c r="DE115" s="67"/>
      <c r="DI115" s="70"/>
      <c r="DJ115" s="3"/>
      <c r="DK115" s="3"/>
      <c r="DL115" s="3"/>
      <c r="DM115" s="3"/>
      <c r="DN115" s="3"/>
    </row>
    <row r="116" spans="1:118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T116" s="29"/>
      <c r="CW116" s="29"/>
      <c r="CX116" s="29"/>
      <c r="CY116" s="64"/>
      <c r="DE116" s="29"/>
      <c r="DI116" s="3"/>
      <c r="DJ116" s="3"/>
      <c r="DK116" s="3"/>
      <c r="DL116" s="3"/>
      <c r="DM116" s="3"/>
      <c r="DN116" s="3"/>
    </row>
    <row r="117" spans="1:118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0</v>
      </c>
      <c r="CD117" s="72">
        <f>+CD116-CD115</f>
        <v>0</v>
      </c>
      <c r="CE117" s="72">
        <f>+CE116-CE115</f>
        <v>0</v>
      </c>
      <c r="CM117" s="113"/>
      <c r="CR117" s="73"/>
      <c r="CS117" s="73"/>
      <c r="CT117" s="73"/>
      <c r="CU117" s="73"/>
      <c r="CV117" s="73"/>
      <c r="CW117" s="73"/>
      <c r="CX117" s="29"/>
      <c r="CY117" s="73"/>
      <c r="CZ117" s="73"/>
      <c r="DA117" s="122"/>
      <c r="DB117" s="73"/>
      <c r="DC117" s="73"/>
      <c r="DD117" s="73"/>
      <c r="DE117" s="67"/>
      <c r="DI117" s="3"/>
      <c r="DJ117" s="3"/>
      <c r="DK117" s="3"/>
      <c r="DL117" s="3"/>
      <c r="DM117" s="3"/>
      <c r="DN117" s="3"/>
    </row>
    <row r="118" spans="1:118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3"/>
      <c r="DJ118" s="3"/>
      <c r="DK118" s="3"/>
      <c r="DL118" s="3"/>
      <c r="DM118" s="3"/>
      <c r="DN118" s="3"/>
    </row>
    <row r="119" spans="1:118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67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3"/>
      <c r="DJ119" s="3"/>
      <c r="DK119" s="3"/>
      <c r="DL119" s="3"/>
      <c r="DM119" s="3"/>
      <c r="DN119" s="3"/>
    </row>
    <row r="120" spans="1:118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F120" s="29"/>
      <c r="DI120" s="3"/>
      <c r="DJ120" s="3"/>
      <c r="DK120" s="3"/>
      <c r="DL120" s="3"/>
      <c r="DM120" s="3"/>
      <c r="DN120" s="3"/>
    </row>
    <row r="121" spans="1:118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I121" s="3"/>
      <c r="DJ121" s="3"/>
      <c r="DK121" s="3"/>
      <c r="DL121" s="3"/>
      <c r="DM121" s="3"/>
      <c r="DN121" s="3"/>
    </row>
    <row r="122" spans="1:118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I122" s="3"/>
      <c r="DJ122" s="3"/>
      <c r="DK122" s="3"/>
      <c r="DL122" s="3"/>
      <c r="DM122" s="3"/>
      <c r="DN122" s="3"/>
    </row>
    <row r="123" spans="1:118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I123" s="3"/>
      <c r="DJ123" s="3"/>
      <c r="DK123" s="3"/>
      <c r="DL123" s="3"/>
      <c r="DM123" s="3"/>
      <c r="DN123" s="3"/>
    </row>
    <row r="124" spans="1:118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I124" s="3"/>
      <c r="DJ124" s="3"/>
      <c r="DK124" s="3"/>
      <c r="DL124" s="3"/>
      <c r="DM124" s="3"/>
      <c r="DN124" s="3"/>
    </row>
    <row r="125" spans="1:118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67"/>
      <c r="CZ125" s="67"/>
      <c r="DA125" s="67"/>
      <c r="DB125" s="29"/>
      <c r="DC125" s="29"/>
      <c r="DD125" s="29"/>
      <c r="DE125" s="67"/>
      <c r="DI125" s="3"/>
      <c r="DJ125" s="3"/>
      <c r="DK125" s="3"/>
      <c r="DL125" s="3"/>
      <c r="DM125" s="3"/>
      <c r="DN125" s="3"/>
    </row>
    <row r="126" spans="1:118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B126" s="29"/>
      <c r="DC126" s="29"/>
      <c r="DD126" s="29"/>
      <c r="DI126" s="3"/>
      <c r="DJ126" s="3"/>
      <c r="DK126" s="3"/>
      <c r="DL126" s="3"/>
      <c r="DM126" s="3"/>
      <c r="DN126" s="3"/>
    </row>
    <row r="127" spans="1:118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I127" s="3"/>
      <c r="DJ127" s="3"/>
      <c r="DK127" s="3"/>
      <c r="DL127" s="3"/>
      <c r="DM127" s="3"/>
      <c r="DN127" s="3"/>
    </row>
    <row r="128" spans="1:118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I128" s="3"/>
      <c r="DJ128" s="3"/>
      <c r="DK128" s="3"/>
      <c r="DL128" s="3"/>
      <c r="DM128" s="3"/>
      <c r="DN128" s="3"/>
    </row>
    <row r="129" spans="1:195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24"/>
      <c r="CM129" s="125"/>
      <c r="CN129" s="125"/>
      <c r="CO129" s="125"/>
      <c r="CP129" s="125"/>
      <c r="CQ129" s="125"/>
      <c r="CR129" s="125"/>
      <c r="CS129" s="125"/>
      <c r="CT129" s="125"/>
      <c r="CU129" s="125"/>
      <c r="CV129" s="125"/>
      <c r="CW129" s="125"/>
      <c r="CX129" s="125"/>
      <c r="CY129" s="125"/>
      <c r="CZ129" s="125"/>
      <c r="DA129" s="125"/>
      <c r="DB129" s="125"/>
      <c r="DC129" s="125"/>
      <c r="DD129" s="125"/>
      <c r="DE129" s="125"/>
      <c r="DF129" s="125"/>
      <c r="DG129" s="125"/>
      <c r="DH129" s="125"/>
      <c r="DI129" s="125"/>
      <c r="DJ129" s="125"/>
      <c r="DK129" s="125"/>
      <c r="DL129" s="125"/>
      <c r="DM129" s="125"/>
      <c r="DN129" s="125"/>
      <c r="DO129" s="125"/>
      <c r="DP129" s="125"/>
      <c r="DQ129" s="125"/>
      <c r="DR129" s="125"/>
      <c r="DS129" s="125"/>
      <c r="DT129" s="125"/>
      <c r="DU129" s="125"/>
      <c r="DV129" s="125"/>
      <c r="DW129" s="125"/>
      <c r="DX129" s="125"/>
      <c r="DY129" s="125"/>
      <c r="DZ129" s="125"/>
      <c r="EA129" s="125"/>
      <c r="EB129" s="125"/>
      <c r="EC129" s="125"/>
      <c r="ED129" s="125"/>
      <c r="EE129" s="125"/>
      <c r="EF129" s="125"/>
      <c r="EG129" s="125"/>
      <c r="EH129" s="125"/>
      <c r="EI129" s="125"/>
      <c r="EJ129" s="125"/>
      <c r="EK129" s="125"/>
      <c r="EL129" s="125"/>
      <c r="EM129" s="125"/>
      <c r="EN129" s="125"/>
      <c r="EO129" s="125"/>
      <c r="EP129" s="125"/>
      <c r="EQ129" s="125"/>
      <c r="ER129" s="125"/>
      <c r="ES129" s="125"/>
      <c r="ET129" s="125"/>
      <c r="EU129" s="125"/>
      <c r="EV129" s="125"/>
      <c r="EW129" s="125"/>
      <c r="EX129" s="125"/>
      <c r="EY129" s="125"/>
      <c r="EZ129" s="125"/>
      <c r="FA129" s="125"/>
      <c r="FB129" s="125"/>
      <c r="FC129" s="125"/>
      <c r="FD129" s="125"/>
      <c r="FE129" s="125"/>
      <c r="FF129" s="125"/>
      <c r="FG129" s="125"/>
      <c r="FH129" s="125"/>
      <c r="FI129" s="125"/>
      <c r="FJ129" s="125"/>
      <c r="FK129" s="125"/>
      <c r="FL129" s="125"/>
      <c r="FM129" s="125"/>
      <c r="FN129" s="125"/>
      <c r="FO129" s="125"/>
      <c r="FP129" s="125"/>
      <c r="FQ129" s="125"/>
      <c r="FR129" s="125"/>
      <c r="FS129" s="125"/>
      <c r="FT129" s="125"/>
      <c r="FU129" s="125"/>
      <c r="FV129" s="125"/>
      <c r="FW129" s="125"/>
      <c r="FX129" s="125"/>
      <c r="FY129" s="125"/>
      <c r="FZ129" s="125"/>
      <c r="GA129" s="125"/>
      <c r="GB129" s="125"/>
      <c r="GC129" s="125"/>
      <c r="GD129" s="125"/>
      <c r="GE129" s="125"/>
      <c r="GF129" s="125"/>
      <c r="GG129" s="125"/>
      <c r="GH129" s="125"/>
      <c r="GI129" s="125"/>
      <c r="GJ129" s="125"/>
      <c r="GK129" s="125"/>
      <c r="GL129" s="125"/>
      <c r="GM129" s="125"/>
    </row>
    <row r="130" spans="1:195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I130" s="3"/>
      <c r="DJ130" s="3"/>
      <c r="DK130" s="3"/>
      <c r="DL130" s="3"/>
      <c r="DM130" s="3"/>
      <c r="DN130" s="3"/>
    </row>
    <row r="131" spans="1:195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I131" s="3"/>
      <c r="DJ131" s="3"/>
      <c r="DK131" s="3"/>
      <c r="DL131" s="3"/>
      <c r="DM131" s="3"/>
      <c r="DN131" s="3"/>
    </row>
    <row r="132" spans="1:195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I132" s="3"/>
      <c r="DJ132" s="3"/>
      <c r="DK132" s="3"/>
      <c r="DL132" s="3"/>
      <c r="DM132" s="3"/>
      <c r="DN132" s="3"/>
    </row>
    <row r="133" spans="1:195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I133" s="3"/>
      <c r="DJ133" s="3"/>
      <c r="DK133" s="3"/>
      <c r="DL133" s="3"/>
      <c r="DM133" s="3"/>
      <c r="DN133" s="3"/>
    </row>
    <row r="134" spans="1:195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I134" s="3"/>
      <c r="DJ134" s="3"/>
      <c r="DK134" s="3"/>
      <c r="DL134" s="3"/>
      <c r="DM134" s="3"/>
      <c r="DN134" s="3"/>
    </row>
    <row r="135" spans="1:195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I135" s="3"/>
      <c r="DJ135" s="3"/>
      <c r="DK135" s="3"/>
      <c r="DL135" s="3"/>
      <c r="DM135" s="3"/>
      <c r="DN135" s="3"/>
    </row>
    <row r="136" spans="1:195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I136" s="3"/>
      <c r="DJ136" s="3"/>
      <c r="DK136" s="3"/>
      <c r="DL136" s="3"/>
      <c r="DM136" s="3"/>
      <c r="DN136" s="3"/>
    </row>
    <row r="137" spans="1:195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I137" s="3"/>
      <c r="DJ137" s="3"/>
      <c r="DK137" s="3"/>
      <c r="DL137" s="3"/>
      <c r="DM137" s="3"/>
      <c r="DN137" s="3"/>
    </row>
    <row r="138" spans="1:195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I138" s="3"/>
      <c r="DJ138" s="3"/>
      <c r="DK138" s="3"/>
      <c r="DL138" s="3"/>
      <c r="DM138" s="3"/>
      <c r="DN138" s="3"/>
    </row>
    <row r="139" spans="1:195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I139" s="3"/>
      <c r="DJ139" s="3"/>
      <c r="DK139" s="3"/>
      <c r="DL139" s="3"/>
      <c r="DM139" s="3"/>
      <c r="DN139" s="3"/>
    </row>
    <row r="140" spans="1:195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I140" s="3"/>
      <c r="DJ140" s="3"/>
      <c r="DK140" s="3"/>
      <c r="DL140" s="3"/>
      <c r="DM140" s="3"/>
      <c r="DN140" s="3"/>
    </row>
    <row r="141" spans="1:195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I141" s="3"/>
      <c r="DJ141" s="3"/>
      <c r="DK141" s="3"/>
      <c r="DL141" s="3"/>
      <c r="DM141" s="3"/>
      <c r="DN141" s="3"/>
    </row>
    <row r="142" spans="1:195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I142" s="3"/>
      <c r="DJ142" s="3"/>
      <c r="DK142" s="3"/>
      <c r="DL142" s="3"/>
      <c r="DM142" s="3"/>
      <c r="DN142" s="3"/>
    </row>
    <row r="143" spans="1:195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I143" s="3"/>
      <c r="DJ143" s="3"/>
      <c r="DK143" s="3"/>
      <c r="DL143" s="3"/>
      <c r="DM143" s="3"/>
      <c r="DN143" s="3"/>
    </row>
    <row r="144" spans="1:195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I144" s="3"/>
      <c r="DJ144" s="3"/>
      <c r="DK144" s="3"/>
      <c r="DL144" s="3"/>
      <c r="DM144" s="3"/>
      <c r="DN144" s="3"/>
    </row>
    <row r="145" spans="1:118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I145" s="3"/>
      <c r="DJ145" s="3"/>
      <c r="DK145" s="3"/>
      <c r="DL145" s="3"/>
      <c r="DM145" s="3"/>
      <c r="DN145" s="3"/>
    </row>
    <row r="146" spans="1:118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I146" s="3"/>
      <c r="DJ146" s="3"/>
      <c r="DK146" s="3"/>
      <c r="DL146" s="3"/>
      <c r="DM146" s="3"/>
      <c r="DN146" s="3"/>
    </row>
    <row r="147" spans="1:118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I147" s="3"/>
      <c r="DJ147" s="3"/>
      <c r="DK147" s="3"/>
      <c r="DL147" s="3"/>
      <c r="DM147" s="3"/>
      <c r="DN147" s="3"/>
    </row>
    <row r="148" spans="1:118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I148" s="3"/>
      <c r="DJ148" s="3"/>
      <c r="DK148" s="3"/>
      <c r="DL148" s="3"/>
      <c r="DM148" s="3"/>
      <c r="DN148" s="3"/>
    </row>
    <row r="149" spans="1:118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I149" s="3"/>
      <c r="DJ149" s="3"/>
      <c r="DK149" s="3"/>
      <c r="DL149" s="3"/>
      <c r="DM149" s="3"/>
      <c r="DN149" s="3"/>
    </row>
    <row r="150" spans="1:118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I150" s="3"/>
      <c r="DJ150" s="3"/>
      <c r="DK150" s="3"/>
      <c r="DL150" s="3"/>
      <c r="DM150" s="3"/>
      <c r="DN150" s="3"/>
    </row>
    <row r="151" spans="1:118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I151" s="3"/>
      <c r="DJ151" s="3"/>
      <c r="DK151" s="3"/>
      <c r="DL151" s="3"/>
      <c r="DM151" s="3"/>
      <c r="DN151" s="3"/>
    </row>
    <row r="152" spans="1:118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I152" s="3"/>
      <c r="DJ152" s="3"/>
      <c r="DK152" s="3"/>
      <c r="DL152" s="3"/>
      <c r="DM152" s="3"/>
      <c r="DN152" s="3"/>
    </row>
    <row r="153" spans="1:118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I153" s="3"/>
      <c r="DJ153" s="3"/>
      <c r="DK153" s="3"/>
      <c r="DL153" s="3"/>
      <c r="DM153" s="3"/>
      <c r="DN153" s="3"/>
    </row>
    <row r="154" spans="1:118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I154" s="3"/>
      <c r="DJ154" s="3"/>
      <c r="DK154" s="3"/>
      <c r="DL154" s="3"/>
      <c r="DM154" s="3"/>
      <c r="DN154" s="3"/>
    </row>
    <row r="155" spans="1:118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I155" s="3"/>
      <c r="DJ155" s="3"/>
      <c r="DK155" s="3"/>
      <c r="DL155" s="3"/>
      <c r="DM155" s="3"/>
      <c r="DN155" s="3"/>
    </row>
    <row r="156" spans="1:118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I156" s="3"/>
      <c r="DJ156" s="3"/>
      <c r="DK156" s="3"/>
      <c r="DL156" s="3"/>
      <c r="DM156" s="3"/>
      <c r="DN156" s="3"/>
    </row>
    <row r="157" spans="1:118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I157" s="3"/>
      <c r="DJ157" s="3"/>
      <c r="DK157" s="3"/>
      <c r="DL157" s="3"/>
      <c r="DM157" s="3"/>
      <c r="DN157" s="3"/>
    </row>
    <row r="158" spans="1:118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I158" s="3"/>
      <c r="DJ158" s="3"/>
      <c r="DK158" s="3"/>
      <c r="DL158" s="3"/>
      <c r="DM158" s="3"/>
      <c r="DN158" s="3"/>
    </row>
    <row r="159" spans="1:118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I159" s="3"/>
      <c r="DJ159" s="3"/>
      <c r="DK159" s="3"/>
      <c r="DL159" s="3"/>
      <c r="DM159" s="3"/>
      <c r="DN159" s="3"/>
    </row>
    <row r="160" spans="1:118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I160" s="3"/>
      <c r="DJ160" s="3"/>
      <c r="DK160" s="3"/>
      <c r="DL160" s="3"/>
      <c r="DM160" s="3"/>
      <c r="DN160" s="3"/>
    </row>
    <row r="161" spans="1:118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I161" s="3"/>
      <c r="DJ161" s="3"/>
      <c r="DK161" s="3"/>
      <c r="DL161" s="3"/>
      <c r="DM161" s="3"/>
      <c r="DN161" s="3"/>
    </row>
    <row r="162" spans="1:118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I162" s="3"/>
      <c r="DJ162" s="3"/>
      <c r="DK162" s="3"/>
      <c r="DL162" s="3"/>
      <c r="DM162" s="3"/>
      <c r="DN162" s="3"/>
    </row>
    <row r="163" spans="1:118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I163" s="3"/>
      <c r="DJ163" s="3"/>
      <c r="DK163" s="3"/>
      <c r="DL163" s="3"/>
      <c r="DM163" s="3"/>
      <c r="DN163" s="3"/>
    </row>
    <row r="164" spans="1:118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I164" s="3"/>
      <c r="DJ164" s="3"/>
      <c r="DK164" s="3"/>
      <c r="DL164" s="3"/>
      <c r="DM164" s="3"/>
      <c r="DN164" s="3"/>
    </row>
    <row r="165" spans="1:118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I165" s="3"/>
      <c r="DJ165" s="3"/>
      <c r="DK165" s="3"/>
      <c r="DL165" s="3"/>
      <c r="DM165" s="3"/>
      <c r="DN165" s="3"/>
    </row>
    <row r="166" spans="1:118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I166" s="3"/>
      <c r="DJ166" s="3"/>
      <c r="DK166" s="3"/>
      <c r="DL166" s="3"/>
      <c r="DM166" s="3"/>
      <c r="DN166" s="3"/>
    </row>
    <row r="167" spans="1:118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I167" s="3"/>
      <c r="DJ167" s="3"/>
      <c r="DK167" s="3"/>
      <c r="DL167" s="3"/>
      <c r="DM167" s="3"/>
      <c r="DN167" s="3"/>
    </row>
    <row r="168" spans="1:118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I168" s="3"/>
      <c r="DJ168" s="3"/>
      <c r="DK168" s="3"/>
      <c r="DL168" s="3"/>
      <c r="DM168" s="3"/>
      <c r="DN168" s="3"/>
    </row>
    <row r="169" spans="1:118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I169" s="3"/>
      <c r="DJ169" s="3"/>
      <c r="DK169" s="3"/>
      <c r="DL169" s="3"/>
      <c r="DM169" s="3"/>
      <c r="DN169" s="3"/>
    </row>
    <row r="170" spans="1:118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I170" s="3"/>
      <c r="DJ170" s="3"/>
      <c r="DK170" s="3"/>
      <c r="DL170" s="3"/>
      <c r="DM170" s="3"/>
      <c r="DN170" s="3"/>
    </row>
    <row r="171" spans="1:118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I171" s="3"/>
      <c r="DJ171" s="3"/>
      <c r="DK171" s="3"/>
      <c r="DL171" s="3"/>
      <c r="DM171" s="3"/>
      <c r="DN171" s="3"/>
    </row>
    <row r="172" spans="1:118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I172" s="3"/>
      <c r="DJ172" s="3"/>
      <c r="DK172" s="3"/>
      <c r="DL172" s="3"/>
      <c r="DM172" s="3"/>
      <c r="DN172" s="3"/>
    </row>
    <row r="173" spans="1:118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I173" s="3"/>
      <c r="DJ173" s="3"/>
      <c r="DK173" s="3"/>
      <c r="DL173" s="3"/>
      <c r="DM173" s="3"/>
      <c r="DN173" s="3"/>
    </row>
    <row r="174" spans="1:118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I174" s="3"/>
      <c r="DJ174" s="3"/>
      <c r="DK174" s="3"/>
      <c r="DL174" s="3"/>
      <c r="DM174" s="3"/>
      <c r="DN174" s="3"/>
    </row>
    <row r="175" spans="1:118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I175" s="3"/>
      <c r="DJ175" s="3"/>
      <c r="DK175" s="3"/>
      <c r="DL175" s="3"/>
      <c r="DM175" s="3"/>
      <c r="DN175" s="3"/>
    </row>
    <row r="176" spans="1:118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I176" s="3"/>
      <c r="DJ176" s="3"/>
      <c r="DK176" s="3"/>
      <c r="DL176" s="3"/>
      <c r="DM176" s="3"/>
      <c r="DN176" s="3"/>
    </row>
    <row r="177" spans="1:118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I177" s="3"/>
      <c r="DJ177" s="3"/>
      <c r="DK177" s="3"/>
      <c r="DL177" s="3"/>
      <c r="DM177" s="3"/>
      <c r="DN177" s="3"/>
    </row>
    <row r="178" spans="1:118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I178" s="3"/>
      <c r="DJ178" s="3"/>
      <c r="DK178" s="3"/>
      <c r="DL178" s="3"/>
      <c r="DM178" s="3"/>
      <c r="DN178" s="3"/>
    </row>
    <row r="179" spans="1:118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I179" s="3"/>
      <c r="DJ179" s="3"/>
      <c r="DK179" s="3"/>
      <c r="DL179" s="3"/>
      <c r="DM179" s="3"/>
      <c r="DN179" s="3"/>
    </row>
    <row r="180" spans="1:118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I180" s="3"/>
      <c r="DJ180" s="3"/>
      <c r="DK180" s="3"/>
      <c r="DL180" s="3"/>
      <c r="DM180" s="3"/>
      <c r="DN180" s="3"/>
    </row>
    <row r="181" spans="1:118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8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8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8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8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8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8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8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8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8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8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8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4">
    <mergeCell ref="CL129:GM129"/>
    <mergeCell ref="G3:H3"/>
    <mergeCell ref="S4:V4"/>
    <mergeCell ref="Z4:AC4"/>
    <mergeCell ref="B110:DH110"/>
    <mergeCell ref="C52:D52"/>
    <mergeCell ref="BL4:BP4"/>
    <mergeCell ref="AM4:AQ4"/>
    <mergeCell ref="AW4:AZ4"/>
    <mergeCell ref="AG4:AK4"/>
    <mergeCell ref="BQ4:CA4"/>
    <mergeCell ref="BU3:DH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85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2017-11-15T13:19:30Z</cp:lastPrinted>
  <dcterms:created xsi:type="dcterms:W3CDTF">2000-11-22T09:20:07Z</dcterms:created>
  <dcterms:modified xsi:type="dcterms:W3CDTF">2018-05-17T11:08:22Z</dcterms:modified>
</cp:coreProperties>
</file>