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45" windowWidth="18195" windowHeight="11760" firstSheet="4" activeTab="4"/>
  </bookViews>
  <sheets>
    <sheet name="Sammanställning" sheetId="9" r:id="rId1"/>
    <sheet name="Sammanställning föreg" sheetId="13" r:id="rId2"/>
    <sheet name="utv egenandel" sheetId="17" r:id="rId3"/>
    <sheet name="underlag förmån över tid" sheetId="16" r:id="rId4"/>
    <sheet name="Bilaga 6" sheetId="18" r:id="rId5"/>
  </sheets>
  <externalReferences>
    <externalReference r:id="rId6"/>
  </externalReferences>
  <definedNames>
    <definedName name="DatabasSvard" localSheetId="1">#REF!</definedName>
    <definedName name="DatabasSvard">#REF!</definedName>
    <definedName name="sDatumKolumn" localSheetId="1">#REF!</definedName>
    <definedName name="sDatumKolumn">#REF!</definedName>
    <definedName name="sDiaMarkering" localSheetId="1">#REF!</definedName>
    <definedName name="sDiaMarkering">#REF!</definedName>
    <definedName name="_xlnm.Print_Area" localSheetId="0">Sammanställning!$E$6:$R$38</definedName>
    <definedName name="_xlnm.Print_Area" localSheetId="1">'Sammanställning föreg'!$E$6:$R$38</definedName>
  </definedNames>
  <calcPr calcId="145621"/>
</workbook>
</file>

<file path=xl/calcChain.xml><?xml version="1.0" encoding="utf-8"?>
<calcChain xmlns="http://schemas.openxmlformats.org/spreadsheetml/2006/main">
  <c r="E79" i="16" l="1"/>
  <c r="E80" i="16" s="1"/>
  <c r="L79" i="16"/>
  <c r="L78" i="16"/>
  <c r="L77" i="16"/>
  <c r="L76" i="16"/>
  <c r="L75" i="16"/>
  <c r="G77" i="16"/>
  <c r="G89" i="16" s="1"/>
  <c r="G82" i="16"/>
  <c r="G83" i="16"/>
  <c r="G76" i="16"/>
  <c r="G88" i="16" s="1"/>
  <c r="G85" i="16"/>
  <c r="G79" i="16"/>
  <c r="G78" i="16"/>
  <c r="G90" i="16" s="1"/>
  <c r="G75" i="16"/>
  <c r="G87" i="16" s="1"/>
  <c r="G86" i="16"/>
  <c r="G84" i="16"/>
  <c r="G81" i="16"/>
  <c r="G80" i="16"/>
  <c r="F19" i="16"/>
  <c r="F31" i="16" s="1"/>
  <c r="F43" i="16" s="1"/>
  <c r="F55" i="16" s="1"/>
  <c r="F67" i="16" s="1"/>
  <c r="F79" i="16" s="1"/>
  <c r="E81" i="16" l="1"/>
  <c r="L80" i="16"/>
  <c r="I76" i="16"/>
  <c r="E82" i="16" l="1"/>
  <c r="L81" i="16"/>
  <c r="I81" i="16" s="1"/>
  <c r="I75" i="16"/>
  <c r="I79" i="16"/>
  <c r="I77" i="16"/>
  <c r="I78" i="16"/>
  <c r="I80" i="16"/>
  <c r="E83" i="16" l="1"/>
  <c r="L82" i="16"/>
  <c r="I82" i="16" s="1"/>
  <c r="H75" i="16"/>
  <c r="E84" i="16" l="1"/>
  <c r="L83" i="16"/>
  <c r="I83" i="16" s="1"/>
  <c r="K75" i="16"/>
  <c r="N75" i="16"/>
  <c r="H76" i="16"/>
  <c r="L84" i="16" l="1"/>
  <c r="I84" i="16" s="1"/>
  <c r="E85" i="16"/>
  <c r="H77" i="16"/>
  <c r="H78" i="16"/>
  <c r="K78" i="16" s="1"/>
  <c r="N77" i="16"/>
  <c r="K77" i="16"/>
  <c r="N76" i="16"/>
  <c r="K76" i="16"/>
  <c r="E86" i="16" l="1"/>
  <c r="L85" i="16"/>
  <c r="I85" i="16" s="1"/>
  <c r="N78" i="16"/>
  <c r="H79" i="16"/>
  <c r="H80" i="16" s="1"/>
  <c r="K80" i="16" s="1"/>
  <c r="H81" i="16" l="1"/>
  <c r="N80" i="16"/>
  <c r="N79" i="16"/>
  <c r="J79" i="16"/>
  <c r="M79" i="16" s="1"/>
  <c r="K79" i="16"/>
  <c r="E87" i="16"/>
  <c r="L86" i="16"/>
  <c r="I86" i="16" s="1"/>
  <c r="H82" i="16"/>
  <c r="N82" i="16" l="1"/>
  <c r="K82" i="16"/>
  <c r="E88" i="16"/>
  <c r="L87" i="16"/>
  <c r="I87" i="16" s="1"/>
  <c r="H83" i="16"/>
  <c r="K81" i="16"/>
  <c r="N81" i="16"/>
  <c r="J80" i="16"/>
  <c r="E89" i="16" l="1"/>
  <c r="L88" i="16"/>
  <c r="I88" i="16" s="1"/>
  <c r="N83" i="16"/>
  <c r="K83" i="16"/>
  <c r="M80" i="16"/>
  <c r="J81" i="16"/>
  <c r="H84" i="16"/>
  <c r="J75" i="16"/>
  <c r="K84" i="16" l="1"/>
  <c r="N84" i="16"/>
  <c r="H85" i="16"/>
  <c r="H86" i="16" s="1"/>
  <c r="E90" i="16"/>
  <c r="L90" i="16" s="1"/>
  <c r="I90" i="16" s="1"/>
  <c r="L89" i="16"/>
  <c r="I89" i="16" s="1"/>
  <c r="J82" i="16"/>
  <c r="M81" i="16"/>
  <c r="M75" i="16"/>
  <c r="J76" i="16"/>
  <c r="N86" i="16" l="1"/>
  <c r="K86" i="16"/>
  <c r="K85" i="16"/>
  <c r="N85" i="16"/>
  <c r="H87" i="16"/>
  <c r="H88" i="16" s="1"/>
  <c r="M82" i="16"/>
  <c r="J83" i="16"/>
  <c r="M76" i="16"/>
  <c r="J77" i="16"/>
  <c r="K88" i="16" l="1"/>
  <c r="N88" i="16"/>
  <c r="J84" i="16"/>
  <c r="M83" i="16"/>
  <c r="K87" i="16"/>
  <c r="N87" i="16"/>
  <c r="H89" i="16"/>
  <c r="K89" i="16" s="1"/>
  <c r="M77" i="16"/>
  <c r="J78" i="16"/>
  <c r="M78" i="16" s="1"/>
  <c r="M84" i="16" l="1"/>
  <c r="J85" i="16"/>
  <c r="N89" i="16"/>
  <c r="H90" i="16"/>
  <c r="K90" i="16" l="1"/>
  <c r="N90" i="16"/>
  <c r="J86" i="16"/>
  <c r="M85" i="16"/>
  <c r="M86" i="16" l="1"/>
  <c r="J87" i="16"/>
  <c r="M87" i="16" l="1"/>
  <c r="J88" i="16"/>
  <c r="J89" i="16" l="1"/>
  <c r="M88" i="16"/>
  <c r="J90" i="16" l="1"/>
  <c r="M90" i="16" s="1"/>
  <c r="M89" i="16"/>
  <c r="S18" i="9" l="1"/>
  <c r="S14" i="9" l="1"/>
  <c r="S17" i="9"/>
  <c r="S19" i="9"/>
  <c r="S20" i="9"/>
  <c r="S31" i="9" s="1"/>
  <c r="S28" i="9"/>
  <c r="S29" i="9" s="1"/>
  <c r="I29" i="13"/>
  <c r="F29" i="13"/>
  <c r="F30" i="13" s="1"/>
  <c r="S28" i="13"/>
  <c r="T28" i="13" s="1"/>
  <c r="T29" i="13" s="1"/>
  <c r="J28" i="13"/>
  <c r="J29" i="13" s="1"/>
  <c r="I28" i="13"/>
  <c r="H28" i="13"/>
  <c r="G28" i="13"/>
  <c r="F28" i="13"/>
  <c r="E28" i="13"/>
  <c r="E29" i="13" s="1"/>
  <c r="F25" i="13"/>
  <c r="J23" i="13"/>
  <c r="G21" i="13"/>
  <c r="G25" i="13" s="1"/>
  <c r="G37" i="13" s="1"/>
  <c r="S20" i="13"/>
  <c r="T20" i="13" s="1"/>
  <c r="J20" i="13"/>
  <c r="I20" i="13"/>
  <c r="H20" i="13"/>
  <c r="G20" i="13"/>
  <c r="S19" i="13"/>
  <c r="T19" i="13" s="1"/>
  <c r="U19" i="13" s="1"/>
  <c r="V19" i="13" s="1"/>
  <c r="J19" i="13"/>
  <c r="I19" i="13"/>
  <c r="S18" i="13"/>
  <c r="T18" i="13" s="1"/>
  <c r="U18" i="13" s="1"/>
  <c r="V18" i="13" s="1"/>
  <c r="J18" i="13"/>
  <c r="I18" i="13"/>
  <c r="H18" i="13"/>
  <c r="S17" i="13"/>
  <c r="T17" i="13" s="1"/>
  <c r="U17" i="13" s="1"/>
  <c r="V17" i="13" s="1"/>
  <c r="J17" i="13"/>
  <c r="I17" i="13"/>
  <c r="J15" i="13"/>
  <c r="S14" i="13"/>
  <c r="T14" i="13" s="1"/>
  <c r="U14" i="13" s="1"/>
  <c r="V14" i="13" s="1"/>
  <c r="J14" i="13"/>
  <c r="J35" i="13" s="1"/>
  <c r="I14" i="13"/>
  <c r="H14" i="13"/>
  <c r="G14" i="13"/>
  <c r="G35" i="13" s="1"/>
  <c r="F14" i="13"/>
  <c r="E14" i="13"/>
  <c r="E25" i="13" s="1"/>
  <c r="F37" i="13" s="1"/>
  <c r="J11" i="13"/>
  <c r="I11" i="13"/>
  <c r="I15" i="13" s="1"/>
  <c r="H11" i="13"/>
  <c r="H23" i="13" s="1"/>
  <c r="G11" i="13"/>
  <c r="F11" i="13"/>
  <c r="F15" i="13" s="1"/>
  <c r="E11" i="13"/>
  <c r="E23" i="13" s="1"/>
  <c r="E26" i="13" s="1"/>
  <c r="E27" i="13" s="1"/>
  <c r="J9" i="13"/>
  <c r="I9" i="13"/>
  <c r="H9" i="13"/>
  <c r="G9" i="13"/>
  <c r="F9" i="13"/>
  <c r="E9" i="13"/>
  <c r="E30" i="13" l="1"/>
  <c r="F40" i="13" s="1"/>
  <c r="E15" i="13"/>
  <c r="F35" i="13"/>
  <c r="G15" i="13"/>
  <c r="G29" i="13"/>
  <c r="G39" i="13" s="1"/>
  <c r="S21" i="9"/>
  <c r="S36" i="9" s="1"/>
  <c r="H35" i="13"/>
  <c r="F38" i="13"/>
  <c r="I23" i="13"/>
  <c r="S29" i="13"/>
  <c r="S39" i="13" s="1"/>
  <c r="J38" i="13"/>
  <c r="S39" i="9"/>
  <c r="H31" i="13"/>
  <c r="H21" i="13"/>
  <c r="I31" i="13"/>
  <c r="I21" i="13"/>
  <c r="S21" i="13"/>
  <c r="J39" i="13"/>
  <c r="J21" i="13"/>
  <c r="T21" i="13"/>
  <c r="U28" i="13"/>
  <c r="J31" i="13"/>
  <c r="F33" i="13"/>
  <c r="F23" i="13"/>
  <c r="F26" i="13" s="1"/>
  <c r="F27" i="13" s="1"/>
  <c r="I35" i="13"/>
  <c r="T31" i="13"/>
  <c r="S31" i="13"/>
  <c r="U20" i="13"/>
  <c r="H29" i="13"/>
  <c r="G33" i="13"/>
  <c r="G38" i="13"/>
  <c r="H15" i="13"/>
  <c r="I33" i="13"/>
  <c r="G23" i="13"/>
  <c r="G26" i="13" s="1"/>
  <c r="G27" i="13" s="1"/>
  <c r="I38" i="13"/>
  <c r="F39" i="13"/>
  <c r="H33" i="13"/>
  <c r="H38" i="13"/>
  <c r="J33" i="13"/>
  <c r="G33" i="9"/>
  <c r="J28" i="9"/>
  <c r="J38" i="9" s="1"/>
  <c r="I28" i="9"/>
  <c r="I38" i="9" s="1"/>
  <c r="H28" i="9"/>
  <c r="G28" i="9"/>
  <c r="F28" i="9"/>
  <c r="F29" i="9" s="1"/>
  <c r="E28" i="9"/>
  <c r="E29" i="9" s="1"/>
  <c r="E30" i="9" s="1"/>
  <c r="J20" i="9"/>
  <c r="I20" i="9"/>
  <c r="H20" i="9"/>
  <c r="H31" i="9" s="1"/>
  <c r="G20" i="9"/>
  <c r="G21" i="9" s="1"/>
  <c r="G25" i="9" s="1"/>
  <c r="T19" i="9"/>
  <c r="U19" i="9" s="1"/>
  <c r="V19" i="9" s="1"/>
  <c r="J19" i="9"/>
  <c r="I19" i="9"/>
  <c r="T18" i="9"/>
  <c r="U18" i="9" s="1"/>
  <c r="V18" i="9" s="1"/>
  <c r="J18" i="9"/>
  <c r="I18" i="9"/>
  <c r="H18" i="9"/>
  <c r="T17" i="9"/>
  <c r="U17" i="9" s="1"/>
  <c r="V17" i="9" s="1"/>
  <c r="J17" i="9"/>
  <c r="I17" i="9"/>
  <c r="T14" i="9"/>
  <c r="U14" i="9" s="1"/>
  <c r="V14" i="9" s="1"/>
  <c r="J14" i="9"/>
  <c r="I14" i="9"/>
  <c r="I35" i="9" s="1"/>
  <c r="H14" i="9"/>
  <c r="G14" i="9"/>
  <c r="F14" i="9"/>
  <c r="E14" i="9"/>
  <c r="E25" i="9" s="1"/>
  <c r="J11" i="9"/>
  <c r="I11" i="9"/>
  <c r="H11" i="9"/>
  <c r="G11" i="9"/>
  <c r="G15" i="9" s="1"/>
  <c r="F11" i="9"/>
  <c r="E11" i="9"/>
  <c r="E23" i="9" s="1"/>
  <c r="J9" i="9"/>
  <c r="I9" i="9"/>
  <c r="H9" i="9"/>
  <c r="G9" i="9"/>
  <c r="F9" i="9"/>
  <c r="E9" i="9"/>
  <c r="F38" i="9" l="1"/>
  <c r="J33" i="9"/>
  <c r="G30" i="13"/>
  <c r="G40" i="13" s="1"/>
  <c r="E26" i="9"/>
  <c r="E27" i="9" s="1"/>
  <c r="G35" i="9"/>
  <c r="H21" i="9"/>
  <c r="H36" i="9" s="1"/>
  <c r="H38" i="9"/>
  <c r="G38" i="9"/>
  <c r="S25" i="9"/>
  <c r="S37" i="9" s="1"/>
  <c r="S33" i="9" s="1"/>
  <c r="S11" i="9" s="1"/>
  <c r="S15" i="9" s="1"/>
  <c r="F33" i="9"/>
  <c r="H35" i="9"/>
  <c r="T39" i="13"/>
  <c r="J35" i="9"/>
  <c r="G23" i="9"/>
  <c r="G26" i="9" s="1"/>
  <c r="G27" i="9" s="1"/>
  <c r="H39" i="13"/>
  <c r="I39" i="13"/>
  <c r="I36" i="13"/>
  <c r="I25" i="13"/>
  <c r="U31" i="13"/>
  <c r="V20" i="13"/>
  <c r="U21" i="13"/>
  <c r="U29" i="13"/>
  <c r="V28" i="13"/>
  <c r="T36" i="13"/>
  <c r="T25" i="13"/>
  <c r="H25" i="13"/>
  <c r="H36" i="13"/>
  <c r="J36" i="13"/>
  <c r="J25" i="13"/>
  <c r="S36" i="13"/>
  <c r="S25" i="13"/>
  <c r="H25" i="9"/>
  <c r="H37" i="9" s="1"/>
  <c r="H33" i="9"/>
  <c r="H23" i="9"/>
  <c r="H15" i="9"/>
  <c r="I31" i="9"/>
  <c r="I29" i="9"/>
  <c r="I21" i="9"/>
  <c r="I33" i="9"/>
  <c r="F25" i="9"/>
  <c r="F37" i="9" s="1"/>
  <c r="F35" i="9"/>
  <c r="J31" i="9"/>
  <c r="G37" i="9"/>
  <c r="E15" i="9"/>
  <c r="I15" i="9"/>
  <c r="J21" i="9"/>
  <c r="T28" i="9"/>
  <c r="J29" i="9"/>
  <c r="F15" i="9"/>
  <c r="J15" i="9"/>
  <c r="I23" i="9"/>
  <c r="G29" i="9"/>
  <c r="F39" i="9"/>
  <c r="T20" i="9"/>
  <c r="F23" i="9"/>
  <c r="J23" i="9"/>
  <c r="H29" i="9"/>
  <c r="S30" i="9" l="1"/>
  <c r="S40" i="9" s="1"/>
  <c r="S23" i="9"/>
  <c r="S26" i="9" s="1"/>
  <c r="H26" i="9"/>
  <c r="H27" i="9" s="1"/>
  <c r="V29" i="13"/>
  <c r="I37" i="13"/>
  <c r="I26" i="13"/>
  <c r="I27" i="13" s="1"/>
  <c r="I30" i="13"/>
  <c r="V39" i="13"/>
  <c r="U25" i="13"/>
  <c r="U37" i="13" s="1"/>
  <c r="U33" i="13" s="1"/>
  <c r="U36" i="13"/>
  <c r="S37" i="13"/>
  <c r="S33" i="13" s="1"/>
  <c r="S11" i="13" s="1"/>
  <c r="S30" i="13"/>
  <c r="S40" i="13" s="1"/>
  <c r="T37" i="13"/>
  <c r="T33" i="13" s="1"/>
  <c r="T30" i="13"/>
  <c r="T40" i="13" s="1"/>
  <c r="J37" i="13"/>
  <c r="J30" i="13"/>
  <c r="J26" i="13"/>
  <c r="J27" i="13" s="1"/>
  <c r="U39" i="13"/>
  <c r="H37" i="13"/>
  <c r="H26" i="13"/>
  <c r="H27" i="13" s="1"/>
  <c r="V31" i="13"/>
  <c r="V21" i="13"/>
  <c r="H30" i="13"/>
  <c r="H40" i="13" s="1"/>
  <c r="T21" i="9"/>
  <c r="T31" i="9"/>
  <c r="U20" i="9"/>
  <c r="T29" i="9"/>
  <c r="U28" i="9"/>
  <c r="H39" i="9"/>
  <c r="H30" i="9"/>
  <c r="J36" i="9"/>
  <c r="J25" i="9"/>
  <c r="F30" i="9"/>
  <c r="F40" i="9" s="1"/>
  <c r="G39" i="9"/>
  <c r="G30" i="9"/>
  <c r="I36" i="9"/>
  <c r="I25" i="9"/>
  <c r="I37" i="9" s="1"/>
  <c r="F26" i="9"/>
  <c r="F27" i="9" s="1"/>
  <c r="J30" i="9"/>
  <c r="J39" i="9"/>
  <c r="I30" i="9"/>
  <c r="I40" i="9" s="1"/>
  <c r="I39" i="9"/>
  <c r="J40" i="9" l="1"/>
  <c r="I26" i="9"/>
  <c r="I27" i="9" s="1"/>
  <c r="J37" i="9"/>
  <c r="U30" i="13"/>
  <c r="U40" i="13" s="1"/>
  <c r="I40" i="13"/>
  <c r="V25" i="13"/>
  <c r="V36" i="13"/>
  <c r="S23" i="13"/>
  <c r="S26" i="13" s="1"/>
  <c r="S15" i="13"/>
  <c r="T11" i="13"/>
  <c r="J40" i="13"/>
  <c r="G40" i="9"/>
  <c r="V28" i="9"/>
  <c r="U29" i="9"/>
  <c r="U31" i="9"/>
  <c r="V20" i="9"/>
  <c r="U21" i="9"/>
  <c r="T39" i="9"/>
  <c r="J26" i="9"/>
  <c r="J27" i="9" s="1"/>
  <c r="H40" i="9"/>
  <c r="T25" i="9"/>
  <c r="T37" i="9" s="1"/>
  <c r="T33" i="9" s="1"/>
  <c r="T36" i="9"/>
  <c r="V29" i="9" l="1"/>
  <c r="V39" i="9" s="1"/>
  <c r="T30" i="9"/>
  <c r="T40" i="9" s="1"/>
  <c r="T23" i="13"/>
  <c r="T26" i="13" s="1"/>
  <c r="T15" i="13"/>
  <c r="U11" i="13"/>
  <c r="V37" i="13"/>
  <c r="V33" i="13" s="1"/>
  <c r="V30" i="13"/>
  <c r="V40" i="13" s="1"/>
  <c r="V31" i="9"/>
  <c r="V21" i="9"/>
  <c r="U25" i="9"/>
  <c r="U37" i="9" s="1"/>
  <c r="U33" i="9" s="1"/>
  <c r="U36" i="9"/>
  <c r="U39" i="9"/>
  <c r="T11" i="9"/>
  <c r="U15" i="13" l="1"/>
  <c r="V11" i="13"/>
  <c r="U23" i="13"/>
  <c r="U26" i="13" s="1"/>
  <c r="V36" i="9"/>
  <c r="V25" i="9"/>
  <c r="T23" i="9"/>
  <c r="T26" i="9" s="1"/>
  <c r="U11" i="9"/>
  <c r="T15" i="9"/>
  <c r="U30" i="9"/>
  <c r="U40" i="9" s="1"/>
  <c r="V15" i="13" l="1"/>
  <c r="V23" i="13"/>
  <c r="V26" i="13" s="1"/>
  <c r="U23" i="9"/>
  <c r="U26" i="9" s="1"/>
  <c r="U15" i="9"/>
  <c r="V37" i="9"/>
  <c r="V33" i="9" s="1"/>
  <c r="V11" i="9" s="1"/>
  <c r="V30" i="9"/>
  <c r="V40" i="9" s="1"/>
  <c r="V23" i="9" l="1"/>
  <c r="V26" i="9" s="1"/>
  <c r="V15" i="9"/>
</calcChain>
</file>

<file path=xl/sharedStrings.xml><?xml version="1.0" encoding="utf-8"?>
<sst xmlns="http://schemas.openxmlformats.org/spreadsheetml/2006/main" count="200" uniqueCount="94">
  <si>
    <t>Landsting (motsvarande)</t>
  </si>
  <si>
    <t>Stockholm</t>
  </si>
  <si>
    <t>Uppsala</t>
  </si>
  <si>
    <t>Sörmland</t>
  </si>
  <si>
    <t>Östergötland</t>
  </si>
  <si>
    <t>Jönköping</t>
  </si>
  <si>
    <t>Kronoberg</t>
  </si>
  <si>
    <t>Kalmar</t>
  </si>
  <si>
    <t>Blekinge</t>
  </si>
  <si>
    <t>Skåne</t>
  </si>
  <si>
    <t>Halland</t>
  </si>
  <si>
    <t>Västra Götaland</t>
  </si>
  <si>
    <t>Värmland</t>
  </si>
  <si>
    <t>Örebro</t>
  </si>
  <si>
    <t>Västmanland</t>
  </si>
  <si>
    <t>Dalarna</t>
  </si>
  <si>
    <t>Gävleborg</t>
  </si>
  <si>
    <t>Västernorrland</t>
  </si>
  <si>
    <t>Jämtland</t>
  </si>
  <si>
    <t>Västerbotten</t>
  </si>
  <si>
    <t>Norrbotten</t>
  </si>
  <si>
    <t>Gotland</t>
  </si>
  <si>
    <t>Totalt</t>
  </si>
  <si>
    <t>Andel av statsbidrag 2012</t>
  </si>
  <si>
    <t>Förm.kostn just (inkl överföringar)</t>
  </si>
  <si>
    <t>Justeringar</t>
  </si>
  <si>
    <t>Förmån</t>
  </si>
  <si>
    <t xml:space="preserve">  Statsbidrag utv på justerad bas % (Förmån 1,5%, överf. öv-&gt;sv o smittskydd 5,5%)</t>
  </si>
  <si>
    <t>Statsbidragsutveckling</t>
  </si>
  <si>
    <t>Utveckling överföringar ÖV&gt;SV o smittskydd</t>
  </si>
  <si>
    <t>Förmån just inkl överf+SV exkl överf</t>
  </si>
  <si>
    <t>Slutenvård, brutto exkl överf</t>
  </si>
  <si>
    <t>Slutenvård, brutto totalt**</t>
  </si>
  <si>
    <t>Netto justerat</t>
  </si>
  <si>
    <t>Förm.kostnad justerat</t>
  </si>
  <si>
    <t xml:space="preserve">  - Statsbidrag rev bas 2010 </t>
  </si>
  <si>
    <t xml:space="preserve">  -Summa justeringar</t>
  </si>
  <si>
    <t>Överföringar, regleringar</t>
  </si>
  <si>
    <t xml:space="preserve">  -Netto, enl redovisn.</t>
  </si>
  <si>
    <t xml:space="preserve">  Statsbidrag 2011 inkl avräkn. mkr</t>
  </si>
  <si>
    <t xml:space="preserve">  Avräkning</t>
  </si>
  <si>
    <t>enl rvg</t>
  </si>
  <si>
    <t>ned just SV</t>
  </si>
  <si>
    <t>upp just SV</t>
  </si>
  <si>
    <t>hög enl rvg</t>
  </si>
  <si>
    <t>2011*</t>
  </si>
  <si>
    <t>Utfall</t>
  </si>
  <si>
    <t>Statsbidrag, mkr</t>
  </si>
  <si>
    <t>Förmån, mkr</t>
  </si>
  <si>
    <t>DosKostnad</t>
  </si>
  <si>
    <t>Nom oförändr</t>
  </si>
  <si>
    <t xml:space="preserve">Smittskydd </t>
  </si>
  <si>
    <t>Styrs av SV</t>
  </si>
  <si>
    <t>Överföring förbr.art.</t>
  </si>
  <si>
    <t>Överföringar ÖV-&gt;SV 10% rab</t>
  </si>
  <si>
    <t>Bas för uppräkning 2013, faktisk kostnad 2012</t>
  </si>
  <si>
    <t>Antaganden just bar, SoS aktuella</t>
  </si>
  <si>
    <t>SV nivå är osäker och överföringar sv---&gt; öv har inte kunnat beräknas pga bristande data, ligger kvar med gamla värden och utveckling</t>
  </si>
  <si>
    <t>ÄB 2</t>
  </si>
  <si>
    <t>ÄB 3</t>
  </si>
  <si>
    <t>År</t>
  </si>
  <si>
    <t>Månad</t>
  </si>
  <si>
    <t>Mån kostnad</t>
  </si>
  <si>
    <t>Kostn 12 mån</t>
  </si>
  <si>
    <t>Ackum årsvis</t>
  </si>
  <si>
    <t>Utv motsv månad</t>
  </si>
  <si>
    <t>Utv löpande 12 mån</t>
  </si>
  <si>
    <t>Utv motsv period förra året</t>
  </si>
  <si>
    <t>Proc utv föreg månad</t>
  </si>
  <si>
    <t>Prognos</t>
  </si>
  <si>
    <t>Jan</t>
  </si>
  <si>
    <t>Feb</t>
  </si>
  <si>
    <t>Mar</t>
  </si>
  <si>
    <t>Apr</t>
  </si>
  <si>
    <t>Maj</t>
  </si>
  <si>
    <t>Jun</t>
  </si>
  <si>
    <t>Jul</t>
  </si>
  <si>
    <t>Aug</t>
  </si>
  <si>
    <t>Sep</t>
  </si>
  <si>
    <t>Okt</t>
  </si>
  <si>
    <t>Nov</t>
  </si>
  <si>
    <t>Dec</t>
  </si>
  <si>
    <t>Linjär trend sep och framåt baserat</t>
  </si>
  <si>
    <t>på feb-aug 2012</t>
  </si>
  <si>
    <t xml:space="preserve"> EgenAndel inkl moms</t>
  </si>
  <si>
    <t>Totalsumma</t>
  </si>
  <si>
    <t>Utveckling av egenavgiftsandelen inom förmånen</t>
  </si>
  <si>
    <t>Fördelning av statsbidraget för läkemedelsförmånerna aug-okt 2013, för utbetalning okt-dec  2013 (kronor)</t>
  </si>
  <si>
    <t>Avseende sept</t>
  </si>
  <si>
    <t>Avseende okt</t>
  </si>
  <si>
    <t>Avseende aug</t>
  </si>
  <si>
    <t xml:space="preserve">Utbetalning okt </t>
  </si>
  <si>
    <t xml:space="preserve">Utbetalning nov </t>
  </si>
  <si>
    <t>Utbetalning dec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</si>
</sst>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_ ;[Red]\-#,##0.00\ "/>
    <numFmt numFmtId="167" formatCode="_(* #,##0_);_(* \(#,##0\);_(* &quot;-&quot;_);_(@_)"/>
    <numFmt numFmtId="168" formatCode="_(&quot;$&quot;* #,##0_);_(&quot;$&quot;* \(#,##0\);_(&quot;$&quot;* &quot;-&quot;_);_(@_)"/>
    <numFmt numFmtId="169" formatCode="#,##0.0"/>
  </numFmts>
  <fonts count="25" x14ac:knownFonts="1">
    <font>
      <sz val="11"/>
      <color theme="1"/>
      <name val="Arial"/>
      <family val="2"/>
      <scheme val="minor"/>
    </font>
    <font>
      <sz val="11"/>
      <color theme="1"/>
      <name val="Arial"/>
      <family val="2"/>
      <scheme val="minor"/>
    </font>
    <font>
      <b/>
      <sz val="10"/>
      <name val="Arial"/>
      <family val="2"/>
    </font>
    <font>
      <sz val="10"/>
      <name val="Arial"/>
      <family val="2"/>
    </font>
    <font>
      <sz val="8"/>
      <name val="Arial"/>
      <family val="2"/>
    </font>
    <font>
      <sz val="8"/>
      <color indexed="9"/>
      <name val="Arial"/>
      <family val="2"/>
    </font>
    <font>
      <b/>
      <sz val="8"/>
      <color indexed="9"/>
      <name val="Arial"/>
      <family val="2"/>
    </font>
    <font>
      <b/>
      <sz val="8"/>
      <color indexed="18"/>
      <name val="Arial"/>
      <family val="2"/>
    </font>
    <font>
      <b/>
      <sz val="12"/>
      <name val="Arial"/>
      <family val="2"/>
    </font>
    <font>
      <sz val="8"/>
      <color indexed="18"/>
      <name val="Arial"/>
      <family val="2"/>
    </font>
    <font>
      <sz val="10"/>
      <color indexed="8"/>
      <name val="MS Sans Serif"/>
      <family val="2"/>
    </font>
    <font>
      <b/>
      <i/>
      <sz val="10"/>
      <name val="Arial"/>
      <family val="2"/>
    </font>
    <font>
      <sz val="10"/>
      <color theme="0" tint="-0.34998626667073579"/>
      <name val="Arial"/>
      <family val="2"/>
    </font>
    <font>
      <i/>
      <sz val="10"/>
      <name val="Arial"/>
      <family val="2"/>
    </font>
    <font>
      <i/>
      <sz val="10"/>
      <color theme="0" tint="-0.34998626667073579"/>
      <name val="Arial"/>
      <family val="2"/>
    </font>
    <font>
      <b/>
      <i/>
      <sz val="9"/>
      <name val="Arial"/>
      <family val="2"/>
    </font>
    <font>
      <sz val="10"/>
      <color rgb="FFC00000"/>
      <name val="Arial"/>
      <family val="2"/>
    </font>
    <font>
      <b/>
      <i/>
      <sz val="10"/>
      <color theme="0" tint="-0.34998626667073579"/>
      <name val="Arial"/>
      <family val="2"/>
    </font>
    <font>
      <i/>
      <sz val="9"/>
      <name val="Arial"/>
      <family val="2"/>
    </font>
    <font>
      <b/>
      <i/>
      <sz val="9"/>
      <color indexed="12"/>
      <name val="Arial"/>
      <family val="2"/>
    </font>
    <font>
      <b/>
      <i/>
      <sz val="9"/>
      <color theme="0" tint="-0.34998626667073579"/>
      <name val="Arial"/>
      <family val="2"/>
    </font>
    <font>
      <b/>
      <sz val="10"/>
      <color theme="0" tint="-0.34998626667073579"/>
      <name val="Arial"/>
      <family val="2"/>
    </font>
    <font>
      <b/>
      <sz val="11"/>
      <color theme="1"/>
      <name val="Arial"/>
      <family val="2"/>
      <scheme val="minor"/>
    </font>
    <font>
      <b/>
      <sz val="15"/>
      <color theme="1"/>
      <name val="Arial"/>
      <family val="2"/>
      <scheme val="minor"/>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indexed="48"/>
      </patternFill>
    </fill>
    <fill>
      <patternFill patternType="solid">
        <fgColor indexed="18"/>
      </patternFill>
    </fill>
    <fill>
      <patternFill patternType="solid">
        <fgColor indexed="43"/>
        <bgColor indexed="64"/>
      </patternFill>
    </fill>
    <fill>
      <patternFill patternType="solid">
        <fgColor indexed="2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10"/>
        <bgColor indexed="64"/>
      </patternFill>
    </fill>
    <fill>
      <patternFill patternType="solid">
        <fgColor theme="4" tint="0.79998168889431442"/>
        <bgColor theme="4" tint="0.79998168889431442"/>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17">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0" fontId="4" fillId="0" borderId="0">
      <alignment horizontal="left"/>
    </xf>
    <xf numFmtId="0" fontId="5" fillId="3" borderId="0">
      <alignment horizontal="left"/>
    </xf>
    <xf numFmtId="166" fontId="4" fillId="0" borderId="0">
      <alignment horizontal="right"/>
    </xf>
    <xf numFmtId="0" fontId="6" fillId="4" borderId="0">
      <alignment horizontal="left"/>
    </xf>
    <xf numFmtId="0" fontId="6" fillId="3" borderId="0">
      <alignment horizontal="left"/>
    </xf>
    <xf numFmtId="0" fontId="7" fillId="0" borderId="0">
      <alignment horizontal="left"/>
    </xf>
    <xf numFmtId="0" fontId="8" fillId="0" borderId="0"/>
    <xf numFmtId="0" fontId="9" fillId="0" borderId="0">
      <alignment horizontal="left"/>
    </xf>
    <xf numFmtId="0" fontId="1" fillId="0" borderId="0"/>
    <xf numFmtId="0" fontId="1" fillId="0" borderId="0"/>
    <xf numFmtId="9" fontId="1"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cellStyleXfs>
  <cellXfs count="329">
    <xf numFmtId="0" fontId="0" fillId="0" borderId="0" xfId="0"/>
    <xf numFmtId="3" fontId="0" fillId="2" borderId="0" xfId="0" applyNumberFormat="1" applyFill="1" applyBorder="1"/>
    <xf numFmtId="3" fontId="0" fillId="2" borderId="5" xfId="0" applyNumberFormat="1" applyFill="1" applyBorder="1"/>
    <xf numFmtId="165" fontId="0" fillId="0" borderId="0" xfId="1" applyNumberFormat="1" applyFont="1"/>
    <xf numFmtId="10" fontId="0" fillId="0" borderId="0" xfId="0" applyNumberFormat="1"/>
    <xf numFmtId="3" fontId="0" fillId="0" borderId="0" xfId="0" applyNumberFormat="1"/>
    <xf numFmtId="0" fontId="0" fillId="7" borderId="0" xfId="0" applyFill="1"/>
    <xf numFmtId="3" fontId="0" fillId="7" borderId="0" xfId="0" applyNumberFormat="1" applyFill="1" applyBorder="1"/>
    <xf numFmtId="3" fontId="0" fillId="0" borderId="2" xfId="0" applyNumberFormat="1" applyBorder="1"/>
    <xf numFmtId="165" fontId="0" fillId="2" borderId="5" xfId="1" applyNumberFormat="1" applyFont="1" applyFill="1" applyBorder="1"/>
    <xf numFmtId="0" fontId="0" fillId="6" borderId="2" xfId="0" applyFill="1" applyBorder="1" applyAlignment="1">
      <alignment horizontal="center"/>
    </xf>
    <xf numFmtId="0" fontId="0" fillId="5" borderId="2" xfId="0" applyFill="1" applyBorder="1" applyAlignment="1">
      <alignment horizontal="left"/>
    </xf>
    <xf numFmtId="0" fontId="0" fillId="5" borderId="3" xfId="0" applyFill="1" applyBorder="1" applyAlignment="1">
      <alignment horizontal="left"/>
    </xf>
    <xf numFmtId="0" fontId="0" fillId="0" borderId="13" xfId="0" applyBorder="1"/>
    <xf numFmtId="0" fontId="2" fillId="0" borderId="11" xfId="0" applyNumberFormat="1" applyFont="1" applyBorder="1"/>
    <xf numFmtId="0" fontId="0" fillId="0" borderId="13" xfId="0" applyNumberFormat="1" applyBorder="1"/>
    <xf numFmtId="0" fontId="0" fillId="0" borderId="12" xfId="0" applyNumberFormat="1" applyBorder="1"/>
    <xf numFmtId="0" fontId="0" fillId="0" borderId="11" xfId="0" applyNumberFormat="1" applyBorder="1"/>
    <xf numFmtId="0" fontId="0" fillId="0" borderId="14" xfId="0" applyNumberFormat="1" applyBorder="1"/>
    <xf numFmtId="0" fontId="3" fillId="0" borderId="11" xfId="0" applyNumberFormat="1" applyFont="1" applyBorder="1"/>
    <xf numFmtId="0" fontId="3" fillId="0" borderId="13" xfId="0" applyNumberFormat="1" applyFont="1" applyBorder="1"/>
    <xf numFmtId="0" fontId="3" fillId="0" borderId="4" xfId="0" applyNumberFormat="1" applyFont="1" applyBorder="1" applyAlignment="1">
      <alignment horizontal="right"/>
    </xf>
    <xf numFmtId="0" fontId="0" fillId="0" borderId="11" xfId="0" applyNumberFormat="1" applyBorder="1" applyAlignment="1">
      <alignment horizontal="right"/>
    </xf>
    <xf numFmtId="0" fontId="0" fillId="0" borderId="12" xfId="0" applyNumberFormat="1" applyBorder="1" applyAlignment="1">
      <alignment horizontal="right"/>
    </xf>
    <xf numFmtId="0" fontId="0" fillId="0" borderId="0" xfId="0" applyNumberFormat="1" applyBorder="1" applyAlignment="1">
      <alignment horizontal="right"/>
    </xf>
    <xf numFmtId="0" fontId="0" fillId="0" borderId="5" xfId="0" applyNumberFormat="1" applyBorder="1" applyAlignment="1">
      <alignment horizontal="right"/>
    </xf>
    <xf numFmtId="0" fontId="3" fillId="0" borderId="10" xfId="0" applyNumberFormat="1" applyFont="1" applyBorder="1"/>
    <xf numFmtId="0" fontId="3" fillId="0" borderId="9" xfId="0" applyNumberFormat="1" applyFont="1" applyBorder="1"/>
    <xf numFmtId="0" fontId="3" fillId="0" borderId="7" xfId="0" applyNumberFormat="1" applyFont="1" applyBorder="1"/>
    <xf numFmtId="0" fontId="0" fillId="0" borderId="7" xfId="0" applyNumberFormat="1" applyBorder="1" applyAlignment="1">
      <alignment horizontal="right"/>
    </xf>
    <xf numFmtId="0" fontId="0" fillId="0" borderId="8" xfId="0" applyNumberFormat="1" applyBorder="1" applyAlignment="1">
      <alignment horizontal="right"/>
    </xf>
    <xf numFmtId="3" fontId="0" fillId="0" borderId="11" xfId="0" applyNumberFormat="1" applyBorder="1"/>
    <xf numFmtId="3" fontId="0" fillId="0" borderId="13" xfId="0" applyNumberFormat="1" applyBorder="1"/>
    <xf numFmtId="3" fontId="0" fillId="0" borderId="12" xfId="0" applyNumberFormat="1" applyBorder="1"/>
    <xf numFmtId="3" fontId="0" fillId="0" borderId="14" xfId="0" applyNumberFormat="1" applyBorder="1"/>
    <xf numFmtId="3" fontId="12" fillId="0" borderId="13" xfId="0" applyNumberFormat="1" applyFont="1" applyBorder="1"/>
    <xf numFmtId="3" fontId="12" fillId="0" borderId="11" xfId="0" applyNumberFormat="1" applyFont="1" applyBorder="1"/>
    <xf numFmtId="3" fontId="2" fillId="0" borderId="11" xfId="0" applyNumberFormat="1" applyFont="1" applyBorder="1"/>
    <xf numFmtId="0" fontId="0" fillId="0" borderId="4" xfId="0" applyBorder="1"/>
    <xf numFmtId="3" fontId="0" fillId="0" borderId="5" xfId="0" applyNumberFormat="1" applyBorder="1"/>
    <xf numFmtId="3" fontId="0" fillId="0" borderId="4" xfId="0" applyNumberFormat="1" applyBorder="1"/>
    <xf numFmtId="3" fontId="0" fillId="0" borderId="0" xfId="0" applyNumberFormat="1" applyBorder="1"/>
    <xf numFmtId="3" fontId="0" fillId="0" borderId="6" xfId="0" applyNumberFormat="1" applyBorder="1"/>
    <xf numFmtId="3" fontId="12" fillId="0" borderId="4" xfId="0" applyNumberFormat="1" applyFont="1" applyBorder="1"/>
    <xf numFmtId="3" fontId="12" fillId="0" borderId="5" xfId="0" applyNumberFormat="1" applyFont="1" applyBorder="1"/>
    <xf numFmtId="0" fontId="13" fillId="0" borderId="4" xfId="0" applyFont="1" applyBorder="1"/>
    <xf numFmtId="3" fontId="13" fillId="0" borderId="5" xfId="0" applyNumberFormat="1" applyFont="1" applyBorder="1"/>
    <xf numFmtId="3" fontId="13" fillId="0" borderId="4" xfId="0" applyNumberFormat="1" applyFont="1" applyBorder="1"/>
    <xf numFmtId="3" fontId="13" fillId="0" borderId="0" xfId="0" applyNumberFormat="1" applyFont="1" applyBorder="1"/>
    <xf numFmtId="3" fontId="13" fillId="0" borderId="6" xfId="0" applyNumberFormat="1" applyFont="1" applyBorder="1"/>
    <xf numFmtId="3" fontId="14" fillId="0" borderId="4" xfId="0" applyNumberFormat="1" applyFont="1" applyBorder="1"/>
    <xf numFmtId="3" fontId="14" fillId="0" borderId="5" xfId="0" applyNumberFormat="1" applyFont="1" applyBorder="1"/>
    <xf numFmtId="169" fontId="0" fillId="0" borderId="4" xfId="0" applyNumberFormat="1" applyBorder="1"/>
    <xf numFmtId="0" fontId="13" fillId="0" borderId="9" xfId="0" applyFont="1" applyBorder="1"/>
    <xf numFmtId="3" fontId="13" fillId="0" borderId="7" xfId="0" applyNumberFormat="1" applyFont="1" applyBorder="1"/>
    <xf numFmtId="3" fontId="13" fillId="0" borderId="9" xfId="0" applyNumberFormat="1" applyFont="1" applyBorder="1"/>
    <xf numFmtId="3" fontId="13" fillId="0" borderId="8" xfId="0" applyNumberFormat="1" applyFont="1" applyBorder="1"/>
    <xf numFmtId="3" fontId="13" fillId="0" borderId="10" xfId="0" applyNumberFormat="1" applyFont="1" applyBorder="1"/>
    <xf numFmtId="3" fontId="14" fillId="0" borderId="9" xfId="0" applyNumberFormat="1" applyFont="1" applyBorder="1"/>
    <xf numFmtId="3" fontId="14" fillId="0" borderId="7" xfId="0" applyNumberFormat="1" applyFont="1" applyBorder="1"/>
    <xf numFmtId="0" fontId="11" fillId="0" borderId="13" xfId="0" applyFont="1" applyBorder="1"/>
    <xf numFmtId="0" fontId="0" fillId="0" borderId="11" xfId="0" applyBorder="1"/>
    <xf numFmtId="0" fontId="0" fillId="0" borderId="12" xfId="0" applyBorder="1"/>
    <xf numFmtId="0" fontId="0" fillId="0" borderId="14" xfId="0" applyBorder="1"/>
    <xf numFmtId="0" fontId="12" fillId="0" borderId="13" xfId="0" applyFont="1" applyBorder="1"/>
    <xf numFmtId="0" fontId="12" fillId="0" borderId="11" xfId="0" applyFont="1" applyBorder="1"/>
    <xf numFmtId="0" fontId="3" fillId="0" borderId="0" xfId="0" applyFont="1"/>
    <xf numFmtId="3" fontId="0" fillId="8" borderId="0" xfId="0" applyNumberFormat="1" applyFill="1" applyBorder="1"/>
    <xf numFmtId="3" fontId="0" fillId="8" borderId="5" xfId="0" applyNumberFormat="1" applyFill="1" applyBorder="1"/>
    <xf numFmtId="0" fontId="2" fillId="0" borderId="9" xfId="0" applyFont="1" applyBorder="1"/>
    <xf numFmtId="3" fontId="2" fillId="0" borderId="7" xfId="0" applyNumberFormat="1" applyFont="1" applyBorder="1"/>
    <xf numFmtId="3" fontId="2" fillId="0" borderId="9" xfId="0" applyNumberFormat="1" applyFont="1" applyBorder="1"/>
    <xf numFmtId="3" fontId="2" fillId="0" borderId="8" xfId="0" applyNumberFormat="1" applyFont="1" applyBorder="1"/>
    <xf numFmtId="3" fontId="2" fillId="0" borderId="10" xfId="0" applyNumberFormat="1" applyFont="1" applyBorder="1"/>
    <xf numFmtId="3" fontId="21" fillId="0" borderId="9" xfId="0" applyNumberFormat="1" applyFont="1" applyBorder="1"/>
    <xf numFmtId="3" fontId="21" fillId="0" borderId="7" xfId="0" applyNumberFormat="1" applyFont="1" applyBorder="1"/>
    <xf numFmtId="0" fontId="0" fillId="0" borderId="0" xfId="0" applyBorder="1"/>
    <xf numFmtId="0" fontId="15" fillId="0" borderId="4" xfId="0" quotePrefix="1" applyFont="1" applyBorder="1"/>
    <xf numFmtId="3" fontId="20" fillId="0" borderId="5" xfId="0" applyNumberFormat="1" applyFont="1" applyBorder="1"/>
    <xf numFmtId="3" fontId="19" fillId="0" borderId="5" xfId="0" applyNumberFormat="1" applyFont="1" applyBorder="1"/>
    <xf numFmtId="3" fontId="18" fillId="0" borderId="4" xfId="0" applyNumberFormat="1" applyFont="1" applyBorder="1"/>
    <xf numFmtId="3" fontId="0" fillId="0" borderId="0" xfId="0" applyNumberFormat="1" applyFill="1" applyBorder="1"/>
    <xf numFmtId="0" fontId="11" fillId="0" borderId="9" xfId="0" applyFont="1" applyBorder="1"/>
    <xf numFmtId="3" fontId="11" fillId="0" borderId="7" xfId="0" applyNumberFormat="1" applyFont="1" applyBorder="1"/>
    <xf numFmtId="3" fontId="11" fillId="0" borderId="9" xfId="0" applyNumberFormat="1" applyFont="1" applyBorder="1"/>
    <xf numFmtId="3" fontId="11" fillId="0" borderId="8" xfId="0" applyNumberFormat="1" applyFont="1" applyBorder="1"/>
    <xf numFmtId="3" fontId="11" fillId="0" borderId="10" xfId="0" applyNumberFormat="1" applyFont="1" applyBorder="1"/>
    <xf numFmtId="3" fontId="17" fillId="0" borderId="9" xfId="0" applyNumberFormat="1" applyFont="1" applyBorder="1"/>
    <xf numFmtId="3" fontId="17" fillId="0" borderId="7" xfId="0" applyNumberFormat="1" applyFont="1" applyBorder="1"/>
    <xf numFmtId="0" fontId="0" fillId="0" borderId="5" xfId="0" applyBorder="1"/>
    <xf numFmtId="0" fontId="3" fillId="0" borderId="13" xfId="0" applyFont="1" applyBorder="1"/>
    <xf numFmtId="3" fontId="3" fillId="0" borderId="13" xfId="0" applyNumberFormat="1" applyFont="1" applyBorder="1"/>
    <xf numFmtId="3" fontId="16" fillId="0" borderId="11" xfId="0" applyNumberFormat="1" applyFont="1" applyBorder="1"/>
    <xf numFmtId="3" fontId="16" fillId="0" borderId="5" xfId="0" applyNumberFormat="1" applyFont="1" applyBorder="1"/>
    <xf numFmtId="0" fontId="0" fillId="0" borderId="9" xfId="0" applyBorder="1"/>
    <xf numFmtId="3" fontId="0" fillId="0" borderId="7" xfId="0" applyNumberFormat="1" applyBorder="1"/>
    <xf numFmtId="3" fontId="0" fillId="0" borderId="9" xfId="0" applyNumberFormat="1" applyBorder="1"/>
    <xf numFmtId="3" fontId="0" fillId="0" borderId="8" xfId="0" applyNumberFormat="1" applyBorder="1"/>
    <xf numFmtId="3" fontId="0" fillId="0" borderId="10" xfId="0" applyNumberFormat="1" applyBorder="1"/>
    <xf numFmtId="3" fontId="16" fillId="0" borderId="7" xfId="0" applyNumberFormat="1" applyFont="1" applyBorder="1"/>
    <xf numFmtId="3" fontId="0" fillId="2" borderId="8" xfId="0" applyNumberFormat="1" applyFill="1" applyBorder="1"/>
    <xf numFmtId="3" fontId="0" fillId="2" borderId="7" xfId="0" applyNumberFormat="1" applyFill="1" applyBorder="1"/>
    <xf numFmtId="165" fontId="0" fillId="0" borderId="9" xfId="0" applyNumberFormat="1" applyBorder="1" applyAlignment="1">
      <alignment wrapText="1"/>
    </xf>
    <xf numFmtId="165" fontId="0" fillId="0" borderId="7" xfId="0" applyNumberFormat="1" applyBorder="1"/>
    <xf numFmtId="165" fontId="0" fillId="0" borderId="9" xfId="0" applyNumberFormat="1" applyBorder="1"/>
    <xf numFmtId="165" fontId="0" fillId="0" borderId="8" xfId="0" applyNumberFormat="1" applyBorder="1"/>
    <xf numFmtId="165" fontId="0" fillId="0" borderId="10" xfId="0" applyNumberFormat="1" applyBorder="1"/>
    <xf numFmtId="165" fontId="0" fillId="2" borderId="8" xfId="0" applyNumberFormat="1" applyFill="1" applyBorder="1"/>
    <xf numFmtId="165" fontId="0" fillId="2" borderId="7" xfId="0" applyNumberFormat="1" applyFill="1" applyBorder="1"/>
    <xf numFmtId="165" fontId="0" fillId="0" borderId="0" xfId="1" applyNumberFormat="1" applyFont="1" applyBorder="1"/>
    <xf numFmtId="165" fontId="0" fillId="0" borderId="5" xfId="1" applyNumberFormat="1" applyFont="1" applyBorder="1"/>
    <xf numFmtId="165" fontId="0" fillId="2" borderId="0" xfId="1" applyNumberFormat="1" applyFont="1" applyFill="1" applyBorder="1"/>
    <xf numFmtId="165" fontId="0" fillId="0" borderId="13" xfId="1" applyNumberFormat="1" applyFont="1" applyBorder="1"/>
    <xf numFmtId="165" fontId="0" fillId="0" borderId="12" xfId="1" applyNumberFormat="1" applyFont="1" applyBorder="1"/>
    <xf numFmtId="165" fontId="0" fillId="0" borderId="11" xfId="1" applyNumberFormat="1" applyFont="1" applyBorder="1"/>
    <xf numFmtId="165" fontId="0" fillId="0" borderId="14" xfId="1" applyNumberFormat="1" applyFont="1" applyBorder="1"/>
    <xf numFmtId="10" fontId="0" fillId="0" borderId="11" xfId="1" applyNumberFormat="1" applyFont="1" applyFill="1" applyBorder="1"/>
    <xf numFmtId="10" fontId="3" fillId="2" borderId="12" xfId="1" applyNumberFormat="1" applyFont="1" applyFill="1" applyBorder="1"/>
    <xf numFmtId="10" fontId="3" fillId="2" borderId="11" xfId="1" applyNumberFormat="1" applyFont="1" applyFill="1" applyBorder="1"/>
    <xf numFmtId="0" fontId="15" fillId="0" borderId="4" xfId="0" applyFont="1" applyBorder="1"/>
    <xf numFmtId="165" fontId="0" fillId="0" borderId="4" xfId="1" applyNumberFormat="1" applyFont="1" applyBorder="1"/>
    <xf numFmtId="165" fontId="0" fillId="0" borderId="6" xfId="1" applyNumberFormat="1" applyFont="1" applyBorder="1"/>
    <xf numFmtId="10" fontId="15" fillId="0" borderId="0" xfId="1" applyNumberFormat="1" applyFont="1" applyBorder="1"/>
    <xf numFmtId="10" fontId="0" fillId="0" borderId="5" xfId="1" applyNumberFormat="1" applyFont="1" applyBorder="1"/>
    <xf numFmtId="10" fontId="0" fillId="2" borderId="0" xfId="1" applyNumberFormat="1" applyFont="1" applyFill="1" applyBorder="1"/>
    <xf numFmtId="10" fontId="0" fillId="2" borderId="5" xfId="1" applyNumberFormat="1" applyFont="1" applyFill="1" applyBorder="1"/>
    <xf numFmtId="0" fontId="0" fillId="0" borderId="8" xfId="0" applyBorder="1"/>
    <xf numFmtId="165" fontId="0" fillId="0" borderId="9" xfId="1" applyNumberFormat="1" applyFont="1" applyBorder="1"/>
    <xf numFmtId="165" fontId="0" fillId="0" borderId="8" xfId="1" applyNumberFormat="1" applyFont="1" applyBorder="1"/>
    <xf numFmtId="165" fontId="0" fillId="0" borderId="7" xfId="1" applyNumberFormat="1" applyFont="1" applyBorder="1"/>
    <xf numFmtId="165" fontId="0" fillId="0" borderId="10" xfId="1" applyNumberFormat="1" applyFont="1" applyBorder="1"/>
    <xf numFmtId="10" fontId="0" fillId="0" borderId="7" xfId="1" applyNumberFormat="1" applyFont="1" applyFill="1" applyBorder="1"/>
    <xf numFmtId="10" fontId="0" fillId="2" borderId="8" xfId="1" applyNumberFormat="1" applyFont="1" applyFill="1" applyBorder="1"/>
    <xf numFmtId="10" fontId="0" fillId="2" borderId="7" xfId="1" applyNumberFormat="1" applyFont="1" applyFill="1" applyBorder="1"/>
    <xf numFmtId="10" fontId="0" fillId="9" borderId="8" xfId="1" applyNumberFormat="1" applyFont="1" applyFill="1" applyBorder="1"/>
    <xf numFmtId="10" fontId="0" fillId="9" borderId="7" xfId="1" applyNumberFormat="1" applyFont="1" applyFill="1" applyBorder="1"/>
    <xf numFmtId="165" fontId="0" fillId="0" borderId="11" xfId="1" applyNumberFormat="1" applyFont="1" applyFill="1" applyBorder="1"/>
    <xf numFmtId="165" fontId="0" fillId="2" borderId="12" xfId="1" applyNumberFormat="1" applyFont="1" applyFill="1" applyBorder="1"/>
    <xf numFmtId="165" fontId="0" fillId="2" borderId="11" xfId="1" applyNumberFormat="1" applyFont="1" applyFill="1" applyBorder="1"/>
    <xf numFmtId="10" fontId="3" fillId="2" borderId="8" xfId="1" applyNumberFormat="1" applyFont="1" applyFill="1" applyBorder="1"/>
    <xf numFmtId="10" fontId="3" fillId="2" borderId="7" xfId="1" applyNumberFormat="1" applyFont="1" applyFill="1" applyBorder="1"/>
    <xf numFmtId="165" fontId="13" fillId="0" borderId="13" xfId="1" applyNumberFormat="1" applyFont="1" applyBorder="1"/>
    <xf numFmtId="165" fontId="14" fillId="0" borderId="13" xfId="1" applyNumberFormat="1" applyFont="1" applyBorder="1"/>
    <xf numFmtId="165" fontId="0" fillId="9" borderId="12" xfId="1" applyNumberFormat="1" applyFont="1" applyFill="1" applyBorder="1"/>
    <xf numFmtId="165" fontId="0" fillId="9" borderId="11" xfId="1" applyNumberFormat="1" applyFont="1" applyFill="1" applyBorder="1"/>
    <xf numFmtId="165" fontId="13" fillId="0" borderId="5" xfId="1" applyNumberFormat="1" applyFont="1" applyBorder="1"/>
    <xf numFmtId="165" fontId="12" fillId="0" borderId="4" xfId="1" applyNumberFormat="1" applyFont="1" applyBorder="1"/>
    <xf numFmtId="165" fontId="12" fillId="0" borderId="9" xfId="1" applyNumberFormat="1" applyFont="1" applyBorder="1"/>
    <xf numFmtId="165" fontId="0" fillId="2" borderId="8" xfId="1" applyNumberFormat="1" applyFont="1" applyFill="1" applyBorder="1"/>
    <xf numFmtId="165" fontId="0" fillId="2" borderId="7" xfId="1" applyNumberFormat="1" applyFont="1" applyFill="1" applyBorder="1"/>
    <xf numFmtId="0" fontId="2" fillId="0" borderId="0" xfId="0" applyFont="1"/>
    <xf numFmtId="10" fontId="2" fillId="0" borderId="0" xfId="0" applyNumberFormat="1" applyFont="1"/>
    <xf numFmtId="165" fontId="0" fillId="0" borderId="0" xfId="0" applyNumberFormat="1"/>
    <xf numFmtId="0" fontId="0" fillId="7" borderId="2" xfId="0" applyFill="1" applyBorder="1" applyAlignment="1">
      <alignment horizontal="center"/>
    </xf>
    <xf numFmtId="0" fontId="0" fillId="7" borderId="2" xfId="0" applyFill="1" applyBorder="1" applyAlignment="1">
      <alignment horizontal="left"/>
    </xf>
    <xf numFmtId="0" fontId="0" fillId="7" borderId="3" xfId="0" applyFill="1" applyBorder="1" applyAlignment="1">
      <alignment horizontal="left"/>
    </xf>
    <xf numFmtId="0" fontId="0" fillId="7" borderId="13" xfId="0" applyFill="1" applyBorder="1"/>
    <xf numFmtId="0" fontId="2" fillId="7" borderId="11" xfId="0" applyNumberFormat="1" applyFont="1" applyFill="1" applyBorder="1"/>
    <xf numFmtId="0" fontId="0" fillId="7" borderId="13" xfId="0" applyNumberFormat="1" applyFill="1" applyBorder="1"/>
    <xf numFmtId="0" fontId="0" fillId="7" borderId="12" xfId="0" applyNumberFormat="1" applyFill="1" applyBorder="1"/>
    <xf numFmtId="0" fontId="0" fillId="7" borderId="11" xfId="0" applyNumberFormat="1" applyFill="1" applyBorder="1"/>
    <xf numFmtId="0" fontId="0" fillId="7" borderId="14" xfId="0" applyNumberFormat="1" applyFill="1" applyBorder="1"/>
    <xf numFmtId="0" fontId="3" fillId="7" borderId="11" xfId="0" applyNumberFormat="1" applyFont="1" applyFill="1" applyBorder="1"/>
    <xf numFmtId="0" fontId="3" fillId="7" borderId="13" xfId="0" applyNumberFormat="1" applyFont="1" applyFill="1" applyBorder="1"/>
    <xf numFmtId="0" fontId="3" fillId="7" borderId="4" xfId="0" applyNumberFormat="1" applyFont="1" applyFill="1" applyBorder="1" applyAlignment="1">
      <alignment horizontal="right"/>
    </xf>
    <xf numFmtId="0" fontId="0" fillId="7" borderId="11" xfId="0" applyNumberFormat="1" applyFill="1" applyBorder="1" applyAlignment="1">
      <alignment horizontal="right"/>
    </xf>
    <xf numFmtId="0" fontId="0" fillId="7" borderId="12" xfId="0" applyNumberFormat="1" applyFill="1" applyBorder="1" applyAlignment="1">
      <alignment horizontal="right"/>
    </xf>
    <xf numFmtId="0" fontId="0" fillId="7" borderId="0" xfId="0" applyNumberFormat="1" applyFill="1" applyBorder="1" applyAlignment="1">
      <alignment horizontal="right"/>
    </xf>
    <xf numFmtId="0" fontId="0" fillId="7" borderId="5" xfId="0" applyNumberFormat="1" applyFill="1" applyBorder="1" applyAlignment="1">
      <alignment horizontal="right"/>
    </xf>
    <xf numFmtId="0" fontId="3" fillId="7" borderId="10" xfId="0" applyNumberFormat="1" applyFont="1" applyFill="1" applyBorder="1"/>
    <xf numFmtId="0" fontId="3" fillId="7" borderId="9" xfId="0" applyNumberFormat="1" applyFont="1" applyFill="1" applyBorder="1"/>
    <xf numFmtId="0" fontId="3" fillId="7" borderId="7" xfId="0" applyNumberFormat="1" applyFont="1" applyFill="1" applyBorder="1"/>
    <xf numFmtId="0" fontId="0" fillId="7" borderId="7" xfId="0" applyNumberFormat="1" applyFill="1" applyBorder="1" applyAlignment="1">
      <alignment horizontal="right"/>
    </xf>
    <xf numFmtId="0" fontId="0" fillId="7" borderId="8" xfId="0" applyNumberFormat="1" applyFill="1" applyBorder="1" applyAlignment="1">
      <alignment horizontal="right"/>
    </xf>
    <xf numFmtId="3" fontId="0" fillId="7" borderId="11" xfId="0" applyNumberFormat="1" applyFill="1" applyBorder="1"/>
    <xf numFmtId="3" fontId="0" fillId="7" borderId="13" xfId="0" applyNumberFormat="1" applyFill="1" applyBorder="1"/>
    <xf numFmtId="3" fontId="0" fillId="7" borderId="12" xfId="0" applyNumberFormat="1" applyFill="1" applyBorder="1"/>
    <xf numFmtId="3" fontId="0" fillId="7" borderId="14" xfId="0" applyNumberFormat="1" applyFill="1" applyBorder="1"/>
    <xf numFmtId="3" fontId="12" fillId="7" borderId="13" xfId="0" applyNumberFormat="1" applyFont="1" applyFill="1" applyBorder="1"/>
    <xf numFmtId="3" fontId="12" fillId="7" borderId="11" xfId="0" applyNumberFormat="1" applyFont="1" applyFill="1" applyBorder="1"/>
    <xf numFmtId="3" fontId="2" fillId="7" borderId="11" xfId="0" applyNumberFormat="1" applyFont="1" applyFill="1" applyBorder="1"/>
    <xf numFmtId="3" fontId="0" fillId="7" borderId="0" xfId="0" applyNumberFormat="1" applyFill="1"/>
    <xf numFmtId="0" fontId="0" fillId="7" borderId="4" xfId="0" applyFill="1" applyBorder="1"/>
    <xf numFmtId="3" fontId="0" fillId="7" borderId="5" xfId="0" applyNumberFormat="1" applyFill="1" applyBorder="1"/>
    <xf numFmtId="3" fontId="0" fillId="7" borderId="4" xfId="0" applyNumberFormat="1" applyFill="1" applyBorder="1"/>
    <xf numFmtId="3" fontId="0" fillId="7" borderId="6" xfId="0" applyNumberFormat="1" applyFill="1" applyBorder="1"/>
    <xf numFmtId="3" fontId="12" fillId="7" borderId="4" xfId="0" applyNumberFormat="1" applyFont="1" applyFill="1" applyBorder="1"/>
    <xf numFmtId="3" fontId="12" fillId="7" borderId="5" xfId="0" applyNumberFormat="1" applyFont="1" applyFill="1" applyBorder="1"/>
    <xf numFmtId="0" fontId="13" fillId="7" borderId="4" xfId="0" applyFont="1" applyFill="1" applyBorder="1"/>
    <xf numFmtId="3" fontId="13" fillId="7" borderId="5" xfId="0" applyNumberFormat="1" applyFont="1" applyFill="1" applyBorder="1"/>
    <xf numFmtId="3" fontId="13" fillId="7" borderId="4" xfId="0" applyNumberFormat="1" applyFont="1" applyFill="1" applyBorder="1"/>
    <xf numFmtId="3" fontId="13" fillId="7" borderId="0" xfId="0" applyNumberFormat="1" applyFont="1" applyFill="1" applyBorder="1"/>
    <xf numFmtId="3" fontId="13" fillId="7" borderId="6" xfId="0" applyNumberFormat="1" applyFont="1" applyFill="1" applyBorder="1"/>
    <xf numFmtId="3" fontId="14" fillId="7" borderId="4" xfId="0" applyNumberFormat="1" applyFont="1" applyFill="1" applyBorder="1"/>
    <xf numFmtId="3" fontId="14" fillId="7" borderId="5" xfId="0" applyNumberFormat="1" applyFont="1" applyFill="1" applyBorder="1"/>
    <xf numFmtId="169" fontId="0" fillId="7" borderId="4" xfId="0" applyNumberFormat="1" applyFill="1" applyBorder="1"/>
    <xf numFmtId="0" fontId="13" fillId="7" borderId="9" xfId="0" applyFont="1" applyFill="1" applyBorder="1"/>
    <xf numFmtId="3" fontId="13" fillId="7" borderId="7" xfId="0" applyNumberFormat="1" applyFont="1" applyFill="1" applyBorder="1"/>
    <xf numFmtId="3" fontId="13" fillId="7" borderId="9" xfId="0" applyNumberFormat="1" applyFont="1" applyFill="1" applyBorder="1"/>
    <xf numFmtId="3" fontId="13" fillId="7" borderId="8" xfId="0" applyNumberFormat="1" applyFont="1" applyFill="1" applyBorder="1"/>
    <xf numFmtId="3" fontId="13" fillId="7" borderId="10" xfId="0" applyNumberFormat="1" applyFont="1" applyFill="1" applyBorder="1"/>
    <xf numFmtId="3" fontId="14" fillId="7" borderId="9" xfId="0" applyNumberFormat="1" applyFont="1" applyFill="1" applyBorder="1"/>
    <xf numFmtId="3" fontId="14" fillId="7" borderId="7" xfId="0" applyNumberFormat="1" applyFont="1" applyFill="1" applyBorder="1"/>
    <xf numFmtId="0" fontId="11" fillId="7" borderId="13" xfId="0" applyFont="1" applyFill="1" applyBorder="1"/>
    <xf numFmtId="0" fontId="0" fillId="7" borderId="11" xfId="0" applyFill="1" applyBorder="1"/>
    <xf numFmtId="0" fontId="0" fillId="7" borderId="12" xfId="0" applyFill="1" applyBorder="1"/>
    <xf numFmtId="0" fontId="0" fillId="7" borderId="14" xfId="0" applyFill="1" applyBorder="1"/>
    <xf numFmtId="0" fontId="12" fillId="7" borderId="13" xfId="0" applyFont="1" applyFill="1" applyBorder="1"/>
    <xf numFmtId="0" fontId="12" fillId="7" borderId="11" xfId="0" applyFont="1" applyFill="1" applyBorder="1"/>
    <xf numFmtId="0" fontId="3" fillId="7" borderId="0" xfId="0" applyFont="1" applyFill="1"/>
    <xf numFmtId="0" fontId="2" fillId="7" borderId="9" xfId="0" applyFont="1" applyFill="1" applyBorder="1"/>
    <xf numFmtId="3" fontId="2" fillId="7" borderId="7" xfId="0" applyNumberFormat="1" applyFont="1" applyFill="1" applyBorder="1"/>
    <xf numFmtId="3" fontId="2" fillId="7" borderId="9" xfId="0" applyNumberFormat="1" applyFont="1" applyFill="1" applyBorder="1"/>
    <xf numFmtId="3" fontId="2" fillId="7" borderId="8" xfId="0" applyNumberFormat="1" applyFont="1" applyFill="1" applyBorder="1"/>
    <xf numFmtId="3" fontId="2" fillId="7" borderId="10" xfId="0" applyNumberFormat="1" applyFont="1" applyFill="1" applyBorder="1"/>
    <xf numFmtId="3" fontId="21" fillId="7" borderId="9" xfId="0" applyNumberFormat="1" applyFont="1" applyFill="1" applyBorder="1"/>
    <xf numFmtId="3" fontId="21" fillId="7" borderId="7" xfId="0" applyNumberFormat="1" applyFont="1" applyFill="1" applyBorder="1"/>
    <xf numFmtId="0" fontId="0" fillId="7" borderId="0" xfId="0" applyFill="1" applyBorder="1"/>
    <xf numFmtId="0" fontId="15" fillId="7" borderId="4" xfId="0" quotePrefix="1" applyFont="1" applyFill="1" applyBorder="1"/>
    <xf numFmtId="3" fontId="20" fillId="7" borderId="5" xfId="0" applyNumberFormat="1" applyFont="1" applyFill="1" applyBorder="1"/>
    <xf numFmtId="3" fontId="19" fillId="7" borderId="5" xfId="0" applyNumberFormat="1" applyFont="1" applyFill="1" applyBorder="1"/>
    <xf numFmtId="3" fontId="18" fillId="7" borderId="4" xfId="0" applyNumberFormat="1" applyFont="1" applyFill="1" applyBorder="1"/>
    <xf numFmtId="0" fontId="11" fillId="7" borderId="9" xfId="0" applyFont="1" applyFill="1" applyBorder="1"/>
    <xf numFmtId="3" fontId="11" fillId="7" borderId="7" xfId="0" applyNumberFormat="1" applyFont="1" applyFill="1" applyBorder="1"/>
    <xf numFmtId="3" fontId="11" fillId="7" borderId="9" xfId="0" applyNumberFormat="1" applyFont="1" applyFill="1" applyBorder="1"/>
    <xf numFmtId="3" fontId="11" fillId="7" borderId="8" xfId="0" applyNumberFormat="1" applyFont="1" applyFill="1" applyBorder="1"/>
    <xf numFmtId="3" fontId="11" fillId="7" borderId="10" xfId="0" applyNumberFormat="1" applyFont="1" applyFill="1" applyBorder="1"/>
    <xf numFmtId="3" fontId="17" fillId="7" borderId="9" xfId="0" applyNumberFormat="1" applyFont="1" applyFill="1" applyBorder="1"/>
    <xf numFmtId="3" fontId="17" fillId="7" borderId="7" xfId="0" applyNumberFormat="1" applyFont="1" applyFill="1" applyBorder="1"/>
    <xf numFmtId="0" fontId="0" fillId="7" borderId="5" xfId="0" applyFill="1" applyBorder="1"/>
    <xf numFmtId="0" fontId="3" fillId="7" borderId="13" xfId="0" applyFont="1" applyFill="1" applyBorder="1"/>
    <xf numFmtId="3" fontId="3" fillId="7" borderId="13" xfId="0" applyNumberFormat="1" applyFont="1" applyFill="1" applyBorder="1"/>
    <xf numFmtId="3" fontId="16" fillId="7" borderId="11" xfId="0" applyNumberFormat="1" applyFont="1" applyFill="1" applyBorder="1"/>
    <xf numFmtId="3" fontId="16" fillId="7" borderId="5" xfId="0" applyNumberFormat="1" applyFont="1" applyFill="1" applyBorder="1"/>
    <xf numFmtId="0" fontId="0" fillId="7" borderId="9" xfId="0" applyFill="1" applyBorder="1"/>
    <xf numFmtId="3" fontId="0" fillId="7" borderId="7" xfId="0" applyNumberFormat="1" applyFill="1" applyBorder="1"/>
    <xf numFmtId="3" fontId="0" fillId="7" borderId="9" xfId="0" applyNumberFormat="1" applyFill="1" applyBorder="1"/>
    <xf numFmtId="3" fontId="0" fillId="7" borderId="8" xfId="0" applyNumberFormat="1" applyFill="1" applyBorder="1"/>
    <xf numFmtId="3" fontId="0" fillId="7" borderId="10" xfId="0" applyNumberFormat="1" applyFill="1" applyBorder="1"/>
    <xf numFmtId="3" fontId="16" fillId="7" borderId="7" xfId="0" applyNumberFormat="1" applyFont="1" applyFill="1" applyBorder="1"/>
    <xf numFmtId="165" fontId="0" fillId="7" borderId="9" xfId="0" applyNumberFormat="1" applyFill="1" applyBorder="1" applyAlignment="1">
      <alignment wrapText="1"/>
    </xf>
    <xf numFmtId="165" fontId="0" fillId="7" borderId="7" xfId="0" applyNumberFormat="1" applyFill="1" applyBorder="1"/>
    <xf numFmtId="165" fontId="0" fillId="7" borderId="9" xfId="0" applyNumberFormat="1" applyFill="1" applyBorder="1"/>
    <xf numFmtId="165" fontId="0" fillId="7" borderId="8" xfId="0" applyNumberFormat="1" applyFill="1" applyBorder="1"/>
    <xf numFmtId="165" fontId="0" fillId="7" borderId="10" xfId="0" applyNumberFormat="1" applyFill="1" applyBorder="1"/>
    <xf numFmtId="165" fontId="0" fillId="7" borderId="0" xfId="1" applyNumberFormat="1" applyFont="1" applyFill="1"/>
    <xf numFmtId="165" fontId="0" fillId="7" borderId="0" xfId="1" applyNumberFormat="1" applyFont="1" applyFill="1" applyBorder="1"/>
    <xf numFmtId="165" fontId="0" fillId="7" borderId="5" xfId="1" applyNumberFormat="1" applyFont="1" applyFill="1" applyBorder="1"/>
    <xf numFmtId="165" fontId="0" fillId="7" borderId="13" xfId="1" applyNumberFormat="1" applyFont="1" applyFill="1" applyBorder="1"/>
    <xf numFmtId="165" fontId="0" fillId="7" borderId="12" xfId="1" applyNumberFormat="1" applyFont="1" applyFill="1" applyBorder="1"/>
    <xf numFmtId="165" fontId="0" fillId="7" borderId="11" xfId="1" applyNumberFormat="1" applyFont="1" applyFill="1" applyBorder="1"/>
    <xf numFmtId="165" fontId="0" fillId="7" borderId="14" xfId="1" applyNumberFormat="1" applyFont="1" applyFill="1" applyBorder="1"/>
    <xf numFmtId="10" fontId="0" fillId="7" borderId="11" xfId="1" applyNumberFormat="1" applyFont="1" applyFill="1" applyBorder="1"/>
    <xf numFmtId="10" fontId="3" fillId="7" borderId="12" xfId="1" applyNumberFormat="1" applyFont="1" applyFill="1" applyBorder="1"/>
    <xf numFmtId="10" fontId="3" fillId="7" borderId="11" xfId="1" applyNumberFormat="1" applyFont="1" applyFill="1" applyBorder="1"/>
    <xf numFmtId="0" fontId="15" fillId="7" borderId="4" xfId="0" applyFont="1" applyFill="1" applyBorder="1"/>
    <xf numFmtId="165" fontId="0" fillId="7" borderId="4" xfId="1" applyNumberFormat="1" applyFont="1" applyFill="1" applyBorder="1"/>
    <xf numFmtId="165" fontId="0" fillId="7" borderId="6" xfId="1" applyNumberFormat="1" applyFont="1" applyFill="1" applyBorder="1"/>
    <xf numFmtId="10" fontId="15" fillId="7" borderId="0" xfId="1" applyNumberFormat="1" applyFont="1" applyFill="1" applyBorder="1"/>
    <xf numFmtId="10" fontId="0" fillId="7" borderId="5" xfId="1" applyNumberFormat="1" applyFont="1" applyFill="1" applyBorder="1"/>
    <xf numFmtId="10" fontId="0" fillId="7" borderId="0" xfId="1" applyNumberFormat="1" applyFont="1" applyFill="1" applyBorder="1"/>
    <xf numFmtId="0" fontId="0" fillId="7" borderId="8" xfId="0" applyFill="1" applyBorder="1"/>
    <xf numFmtId="165" fontId="0" fillId="7" borderId="9" xfId="1" applyNumberFormat="1" applyFont="1" applyFill="1" applyBorder="1"/>
    <xf numFmtId="165" fontId="0" fillId="7" borderId="8" xfId="1" applyNumberFormat="1" applyFont="1" applyFill="1" applyBorder="1"/>
    <xf numFmtId="165" fontId="0" fillId="7" borderId="7" xfId="1" applyNumberFormat="1" applyFont="1" applyFill="1" applyBorder="1"/>
    <xf numFmtId="165" fontId="0" fillId="7" borderId="10" xfId="1" applyNumberFormat="1" applyFont="1" applyFill="1" applyBorder="1"/>
    <xf numFmtId="10" fontId="0" fillId="7" borderId="7" xfId="1" applyNumberFormat="1" applyFont="1" applyFill="1" applyBorder="1"/>
    <xf numFmtId="10" fontId="0" fillId="7" borderId="8" xfId="1" applyNumberFormat="1" applyFont="1" applyFill="1" applyBorder="1"/>
    <xf numFmtId="10" fontId="3" fillId="7" borderId="8" xfId="1" applyNumberFormat="1" applyFont="1" applyFill="1" applyBorder="1"/>
    <xf numFmtId="10" fontId="3" fillId="7" borderId="7" xfId="1" applyNumberFormat="1" applyFont="1" applyFill="1" applyBorder="1"/>
    <xf numFmtId="165" fontId="13" fillId="7" borderId="13" xfId="1" applyNumberFormat="1" applyFont="1" applyFill="1" applyBorder="1"/>
    <xf numFmtId="165" fontId="14" fillId="7" borderId="13" xfId="1" applyNumberFormat="1" applyFont="1" applyFill="1" applyBorder="1"/>
    <xf numFmtId="165" fontId="13" fillId="7" borderId="5" xfId="1" applyNumberFormat="1" applyFont="1" applyFill="1" applyBorder="1"/>
    <xf numFmtId="165" fontId="12" fillId="7" borderId="4" xfId="1" applyNumberFormat="1" applyFont="1" applyFill="1" applyBorder="1"/>
    <xf numFmtId="165" fontId="12" fillId="7" borderId="9" xfId="1" applyNumberFormat="1" applyFont="1" applyFill="1" applyBorder="1"/>
    <xf numFmtId="0" fontId="2" fillId="7" borderId="0" xfId="0" applyFont="1" applyFill="1"/>
    <xf numFmtId="10" fontId="2" fillId="7" borderId="0" xfId="0" applyNumberFormat="1" applyFont="1" applyFill="1"/>
    <xf numFmtId="10" fontId="0" fillId="7" borderId="0" xfId="0" applyNumberFormat="1" applyFill="1"/>
    <xf numFmtId="165" fontId="0" fillId="7" borderId="0" xfId="0" applyNumberFormat="1" applyFill="1"/>
    <xf numFmtId="0" fontId="23" fillId="7" borderId="0" xfId="0" applyFont="1" applyFill="1"/>
    <xf numFmtId="0" fontId="23" fillId="9" borderId="0" xfId="0" applyFont="1" applyFill="1"/>
    <xf numFmtId="165" fontId="2" fillId="0" borderId="0" xfId="3" applyNumberFormat="1" applyFont="1"/>
    <xf numFmtId="165" fontId="3" fillId="0" borderId="0" xfId="3" applyNumberFormat="1" applyFont="1"/>
    <xf numFmtId="3" fontId="2" fillId="0" borderId="0" xfId="0" applyNumberFormat="1" applyFont="1"/>
    <xf numFmtId="3" fontId="2" fillId="0" borderId="0" xfId="0" applyNumberFormat="1" applyFont="1" applyBorder="1"/>
    <xf numFmtId="165" fontId="2" fillId="0" borderId="0" xfId="0" applyNumberFormat="1" applyFont="1"/>
    <xf numFmtId="10" fontId="3" fillId="0" borderId="0" xfId="3" applyNumberFormat="1" applyFont="1" applyFill="1"/>
    <xf numFmtId="10" fontId="2" fillId="0" borderId="0" xfId="3" applyNumberFormat="1" applyFont="1" applyFill="1"/>
    <xf numFmtId="165" fontId="2" fillId="0" borderId="0" xfId="3" applyNumberFormat="1" applyFont="1" applyFill="1"/>
    <xf numFmtId="165" fontId="3" fillId="0" borderId="0" xfId="3" applyNumberFormat="1" applyFont="1" applyFill="1"/>
    <xf numFmtId="3" fontId="3" fillId="0" borderId="0" xfId="0" applyNumberFormat="1" applyFont="1" applyBorder="1"/>
    <xf numFmtId="165" fontId="3" fillId="0" borderId="0" xfId="0" applyNumberFormat="1" applyFont="1"/>
    <xf numFmtId="165" fontId="0" fillId="10" borderId="0" xfId="0" applyNumberFormat="1" applyFill="1"/>
    <xf numFmtId="165" fontId="2" fillId="10" borderId="0" xfId="0" applyNumberFormat="1" applyFont="1" applyFill="1"/>
    <xf numFmtId="10" fontId="3" fillId="0" borderId="0" xfId="3" applyNumberFormat="1" applyFont="1"/>
    <xf numFmtId="3" fontId="0" fillId="9" borderId="0" xfId="0" applyNumberFormat="1" applyFill="1"/>
    <xf numFmtId="3" fontId="3" fillId="9" borderId="0" xfId="0" applyNumberFormat="1" applyFont="1" applyFill="1" applyBorder="1"/>
    <xf numFmtId="165" fontId="3" fillId="9" borderId="0" xfId="3" applyNumberFormat="1" applyFont="1" applyFill="1"/>
    <xf numFmtId="10" fontId="3" fillId="9" borderId="0" xfId="3" applyNumberFormat="1" applyFont="1" applyFill="1"/>
    <xf numFmtId="165" fontId="0" fillId="9" borderId="0" xfId="0" applyNumberFormat="1" applyFill="1"/>
    <xf numFmtId="3" fontId="2" fillId="9" borderId="0" xfId="0" applyNumberFormat="1" applyFont="1" applyFill="1"/>
    <xf numFmtId="3" fontId="2" fillId="9" borderId="0" xfId="0" applyNumberFormat="1" applyFont="1" applyFill="1" applyBorder="1"/>
    <xf numFmtId="165" fontId="2" fillId="9" borderId="0" xfId="3" applyNumberFormat="1" applyFont="1" applyFill="1"/>
    <xf numFmtId="10" fontId="2" fillId="9" borderId="0" xfId="3" applyNumberFormat="1" applyFont="1" applyFill="1"/>
    <xf numFmtId="165" fontId="2" fillId="9" borderId="0" xfId="0" applyNumberFormat="1" applyFont="1" applyFill="1"/>
    <xf numFmtId="10" fontId="13" fillId="7" borderId="0" xfId="3" applyNumberFormat="1" applyFont="1" applyFill="1"/>
    <xf numFmtId="10" fontId="11" fillId="7" borderId="0" xfId="3" applyNumberFormat="1" applyFont="1" applyFill="1"/>
    <xf numFmtId="0" fontId="23" fillId="0" borderId="0" xfId="0" applyFont="1"/>
    <xf numFmtId="0" fontId="22" fillId="0" borderId="0" xfId="0" applyFont="1" applyBorder="1"/>
    <xf numFmtId="0" fontId="22" fillId="0" borderId="0" xfId="0" applyFont="1" applyFill="1" applyBorder="1"/>
    <xf numFmtId="0" fontId="22" fillId="0" borderId="0" xfId="0" applyFont="1" applyFill="1" applyBorder="1" applyAlignment="1">
      <alignment wrapText="1"/>
    </xf>
    <xf numFmtId="0" fontId="24" fillId="11" borderId="0" xfId="0" applyFont="1" applyFill="1"/>
    <xf numFmtId="0" fontId="24" fillId="11" borderId="15" xfId="0" applyFont="1" applyFill="1" applyBorder="1"/>
    <xf numFmtId="165" fontId="24" fillId="11" borderId="16" xfId="0" applyNumberFormat="1" applyFont="1" applyFill="1" applyBorder="1"/>
    <xf numFmtId="0" fontId="22" fillId="0" borderId="0" xfId="0" applyFont="1"/>
    <xf numFmtId="164" fontId="0" fillId="0" borderId="4" xfId="0" applyNumberFormat="1" applyBorder="1"/>
    <xf numFmtId="165" fontId="0" fillId="0" borderId="0" xfId="0" applyNumberFormat="1" applyBorder="1"/>
    <xf numFmtId="0" fontId="0" fillId="0" borderId="1" xfId="0" applyBorder="1"/>
    <xf numFmtId="0" fontId="0" fillId="0" borderId="2" xfId="0" applyBorder="1"/>
    <xf numFmtId="0" fontId="0" fillId="0" borderId="3" xfId="0" applyBorder="1"/>
    <xf numFmtId="3" fontId="0" fillId="0" borderId="1" xfId="0" applyNumberFormat="1" applyBorder="1"/>
    <xf numFmtId="9" fontId="0" fillId="0" borderId="2" xfId="0" applyNumberFormat="1" applyBorder="1"/>
    <xf numFmtId="3" fontId="0" fillId="0" borderId="3" xfId="0" applyNumberFormat="1" applyBorder="1"/>
    <xf numFmtId="0" fontId="0" fillId="6" borderId="1" xfId="0" applyFill="1" applyBorder="1" applyAlignment="1">
      <alignment horizontal="center"/>
    </xf>
    <xf numFmtId="0" fontId="0" fillId="6" borderId="2"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2" fillId="6" borderId="0" xfId="0" applyNumberFormat="1" applyFont="1" applyFill="1" applyBorder="1" applyAlignment="1">
      <alignment horizontal="center" vertical="center" textRotation="90"/>
    </xf>
    <xf numFmtId="0" fontId="2" fillId="0" borderId="0" xfId="0" applyNumberFormat="1" applyFont="1" applyBorder="1" applyAlignment="1">
      <alignment horizontal="center" vertical="center" textRotation="90"/>
    </xf>
  </cellXfs>
  <cellStyles count="17">
    <cellStyle name="IABackgroundMembers" xfId="4"/>
    <cellStyle name="IAColumnHeader" xfId="5"/>
    <cellStyle name="IADataCells" xfId="6"/>
    <cellStyle name="IADimensionNames" xfId="7"/>
    <cellStyle name="IAParentColumnHeader" xfId="8"/>
    <cellStyle name="IAParentRowHeader" xfId="9"/>
    <cellStyle name="IAReportTitle" xfId="10"/>
    <cellStyle name="IARowHeader" xfId="11"/>
    <cellStyle name="Normal" xfId="0" builtinId="0"/>
    <cellStyle name="Normal 2" xfId="2"/>
    <cellStyle name="Normal 3" xfId="12"/>
    <cellStyle name="Normal 4" xfId="13"/>
    <cellStyle name="Procent" xfId="1" builtinId="5"/>
    <cellStyle name="Procent 2" xfId="3"/>
    <cellStyle name="Procent 3" xfId="14"/>
    <cellStyle name="Tusental (0)_L-medel" xfId="15"/>
    <cellStyle name="Valuta (0)_L-medel"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'utv egenandel'!$G$10</c:f>
              <c:strCache>
                <c:ptCount val="1"/>
                <c:pt idx="0">
                  <c:v>2013</c:v>
                </c:pt>
              </c:strCache>
            </c:strRef>
          </c:tx>
          <c:marker>
            <c:symbol val="none"/>
          </c:marker>
          <c:cat>
            <c:numRef>
              <c:f>'utv egenandel'!$B$11:$B$22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'utv egenandel'!$G$11:$G$22</c:f>
              <c:numCache>
                <c:formatCode>0.0%</c:formatCode>
                <c:ptCount val="12"/>
                <c:pt idx="0">
                  <c:v>0.22898683935315092</c:v>
                </c:pt>
                <c:pt idx="1">
                  <c:v>0.23293786756554141</c:v>
                </c:pt>
                <c:pt idx="2">
                  <c:v>0.23239707855487837</c:v>
                </c:pt>
                <c:pt idx="3">
                  <c:v>0.23359442253542809</c:v>
                </c:pt>
                <c:pt idx="4">
                  <c:v>0.22927202365130026</c:v>
                </c:pt>
                <c:pt idx="5">
                  <c:v>0.22941025367885653</c:v>
                </c:pt>
                <c:pt idx="6">
                  <c:v>0.22138069844991207</c:v>
                </c:pt>
                <c:pt idx="7">
                  <c:v>0.22172869592770983</c:v>
                </c:pt>
              </c:numCache>
            </c:numRef>
          </c:val>
          <c:smooth val="0"/>
        </c:ser>
        <c:ser>
          <c:idx val="1"/>
          <c:order val="1"/>
          <c:tx>
            <c:strRef>
              <c:f>'utv egenandel'!$F$10</c:f>
              <c:strCache>
                <c:ptCount val="1"/>
                <c:pt idx="0">
                  <c:v>2012</c:v>
                </c:pt>
              </c:strCache>
            </c:strRef>
          </c:tx>
          <c:marker>
            <c:symbol val="none"/>
          </c:marker>
          <c:cat>
            <c:numRef>
              <c:f>'utv egenandel'!$B$11:$B$22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'utv egenandel'!$F$11:$F$22</c:f>
              <c:numCache>
                <c:formatCode>0.0%</c:formatCode>
                <c:ptCount val="12"/>
                <c:pt idx="0">
                  <c:v>0.21488821726251001</c:v>
                </c:pt>
                <c:pt idx="1">
                  <c:v>0.20475668898172206</c:v>
                </c:pt>
                <c:pt idx="2">
                  <c:v>0.21062573957724351</c:v>
                </c:pt>
                <c:pt idx="3">
                  <c:v>0.21186359645115135</c:v>
                </c:pt>
                <c:pt idx="4">
                  <c:v>0.21810260660339684</c:v>
                </c:pt>
                <c:pt idx="5">
                  <c:v>0.21539232885571091</c:v>
                </c:pt>
                <c:pt idx="6">
                  <c:v>0.21153766226833434</c:v>
                </c:pt>
                <c:pt idx="7">
                  <c:v>0.21536571669709567</c:v>
                </c:pt>
                <c:pt idx="8">
                  <c:v>0.2228396753492094</c:v>
                </c:pt>
                <c:pt idx="9">
                  <c:v>0.22460087334532036</c:v>
                </c:pt>
                <c:pt idx="10">
                  <c:v>0.2274923830995367</c:v>
                </c:pt>
                <c:pt idx="11">
                  <c:v>0.22629147413339895</c:v>
                </c:pt>
              </c:numCache>
            </c:numRef>
          </c:val>
          <c:smooth val="0"/>
        </c:ser>
        <c:ser>
          <c:idx val="0"/>
          <c:order val="2"/>
          <c:tx>
            <c:strRef>
              <c:f>'utv egenandel'!$E$10</c:f>
              <c:strCache>
                <c:ptCount val="1"/>
                <c:pt idx="0">
                  <c:v>2011</c:v>
                </c:pt>
              </c:strCache>
            </c:strRef>
          </c:tx>
          <c:marker>
            <c:symbol val="none"/>
          </c:marker>
          <c:cat>
            <c:numRef>
              <c:f>'utv egenandel'!$B$11:$B$22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'utv egenandel'!$E$11:$E$22</c:f>
              <c:numCache>
                <c:formatCode>0.0%</c:formatCode>
                <c:ptCount val="12"/>
                <c:pt idx="0">
                  <c:v>0.19333537209388524</c:v>
                </c:pt>
                <c:pt idx="1">
                  <c:v>0.19861988047617687</c:v>
                </c:pt>
                <c:pt idx="2">
                  <c:v>0.20237283050909111</c:v>
                </c:pt>
                <c:pt idx="3">
                  <c:v>0.20172557628543625</c:v>
                </c:pt>
                <c:pt idx="4">
                  <c:v>0.19673945245641922</c:v>
                </c:pt>
                <c:pt idx="5">
                  <c:v>0.19496610844485185</c:v>
                </c:pt>
                <c:pt idx="6">
                  <c:v>0.1911075640275165</c:v>
                </c:pt>
                <c:pt idx="7">
                  <c:v>0.19085115487287074</c:v>
                </c:pt>
                <c:pt idx="8">
                  <c:v>0.1957481390102879</c:v>
                </c:pt>
                <c:pt idx="9">
                  <c:v>0.19732541441573118</c:v>
                </c:pt>
                <c:pt idx="10">
                  <c:v>0.19730156999350512</c:v>
                </c:pt>
                <c:pt idx="11">
                  <c:v>0.19747531872326582</c:v>
                </c:pt>
              </c:numCache>
            </c:numRef>
          </c:val>
          <c:smooth val="0"/>
        </c:ser>
        <c:dLbls>
          <c:showLegendKey val="0"/>
          <c:showVal val="0"/>
          <c:showCatName val="0"/>
          <c:showSerName val="0"/>
          <c:showPercent val="0"/>
          <c:showBubbleSize val="0"/>
        </c:dLbls>
        <c:marker val="1"/>
        <c:smooth val="0"/>
        <c:axId val="95603328"/>
        <c:axId val="95613312"/>
      </c:lineChart>
      <c:catAx>
        <c:axId val="95603328"/>
        <c:scaling>
          <c:orientation val="minMax"/>
        </c:scaling>
        <c:delete val="0"/>
        <c:axPos val="b"/>
        <c:numFmt formatCode="General" sourceLinked="1"/>
        <c:majorTickMark val="out"/>
        <c:minorTickMark val="none"/>
        <c:tickLblPos val="nextTo"/>
        <c:crossAx val="95613312"/>
        <c:crosses val="autoZero"/>
        <c:auto val="1"/>
        <c:lblAlgn val="ctr"/>
        <c:lblOffset val="100"/>
        <c:noMultiLvlLbl val="0"/>
      </c:catAx>
      <c:valAx>
        <c:axId val="95613312"/>
        <c:scaling>
          <c:orientation val="minMax"/>
        </c:scaling>
        <c:delete val="0"/>
        <c:axPos val="l"/>
        <c:majorGridlines/>
        <c:numFmt formatCode="0.0%" sourceLinked="1"/>
        <c:majorTickMark val="out"/>
        <c:minorTickMark val="none"/>
        <c:tickLblPos val="nextTo"/>
        <c:crossAx val="956033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2156114</xdr:colOff>
      <xdr:row>42</xdr:row>
      <xdr:rowOff>120361</xdr:rowOff>
    </xdr:from>
    <xdr:to>
      <xdr:col>16</xdr:col>
      <xdr:colOff>42430</xdr:colOff>
      <xdr:row>58</xdr:row>
      <xdr:rowOff>63212</xdr:rowOff>
    </xdr:to>
    <xdr:sp macro="" textlink="">
      <xdr:nvSpPr>
        <xdr:cNvPr id="10" name="textruta 9"/>
        <xdr:cNvSpPr txBox="1"/>
      </xdr:nvSpPr>
      <xdr:spPr>
        <a:xfrm>
          <a:off x="4208319" y="8008793"/>
          <a:ext cx="4285384" cy="2852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SoS kommer med en snabbprognos</a:t>
          </a:r>
          <a:r>
            <a:rPr lang="sv-SE" sz="1100" baseline="0"/>
            <a:t> i oktober. </a:t>
          </a:r>
        </a:p>
        <a:p>
          <a:endParaRPr lang="sv-SE" sz="1100" baseline="0"/>
        </a:p>
        <a:p>
          <a:r>
            <a:rPr lang="sv-SE" sz="1100" baseline="0"/>
            <a:t>OBS! landstingen går back med ca 90 mnkr eftersom den högre smittskyddskostnaden inte låg inne i statsbidraget för 2012. Kostanderna ökade för smittskydd i fjol eftersom nya effektiva behandlingar togs fram som adderade till existerande behandlingar. </a:t>
          </a:r>
          <a:endParaRPr lang="sv-SE" sz="1100"/>
        </a:p>
      </xdr:txBody>
    </xdr:sp>
    <xdr:clientData/>
  </xdr:twoCellAnchor>
  <xdr:twoCellAnchor>
    <xdr:from>
      <xdr:col>24</xdr:col>
      <xdr:colOff>413904</xdr:colOff>
      <xdr:row>7</xdr:row>
      <xdr:rowOff>56285</xdr:rowOff>
    </xdr:from>
    <xdr:to>
      <xdr:col>34</xdr:col>
      <xdr:colOff>594879</xdr:colOff>
      <xdr:row>20</xdr:row>
      <xdr:rowOff>77932</xdr:rowOff>
    </xdr:to>
    <xdr:sp macro="" textlink="">
      <xdr:nvSpPr>
        <xdr:cNvPr id="3" name="textruta 2"/>
        <xdr:cNvSpPr txBox="1"/>
      </xdr:nvSpPr>
      <xdr:spPr>
        <a:xfrm>
          <a:off x="14337722" y="1398444"/>
          <a:ext cx="7021657" cy="23855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baseline="0"/>
        </a:p>
        <a:p>
          <a:r>
            <a:rPr lang="sv-SE" sz="1100" baseline="0"/>
            <a:t>Utveclingen är fortsatt negativ för förmånskostnaderna, dvs kostnaderna faller jämfört med 2012. Ett trendbrott kan skönjas i februari vartefter minskningstakten har avtagit. En trendframskrivning från sept-dec landar i en en kostnadsminskning på -3,65 % i årstakt jämfört med 2012.</a:t>
          </a:r>
        </a:p>
        <a:p>
          <a:endParaRPr lang="sv-SE" sz="1100" baseline="0"/>
        </a:p>
        <a:p>
          <a:r>
            <a:rPr lang="sv-SE" sz="1100" baseline="0"/>
            <a:t>Kostnaderna för smittskydd tenderar avta och ser ut att hamna på samma nivå som 2012, men i fjol var ökningen markant pga genombrott i behandlingsmetoder.</a:t>
          </a:r>
        </a:p>
        <a:p>
          <a:endParaRPr lang="sv-SE" sz="1100" baseline="0"/>
        </a:p>
        <a:p>
          <a:r>
            <a:rPr lang="sv-SE" sz="1100" baseline="0"/>
            <a:t>Utvecklingen avseende överföringar är osäker eftersom dessa kostnader av flera teknsika skäl inte går att följa upp (bristande statistikleverans). Dessutom tillkommer att landstingen löpande i olika takt går över till att redovisa nettopriser, vilket sänker ökningstakten jämfört med 2012. </a:t>
          </a:r>
        </a:p>
        <a:p>
          <a:endParaRPr lang="sv-SE" sz="1100" baseline="0"/>
        </a:p>
      </xdr:txBody>
    </xdr:sp>
    <xdr:clientData/>
  </xdr:twoCellAnchor>
  <xdr:twoCellAnchor editAs="oneCell">
    <xdr:from>
      <xdr:col>24</xdr:col>
      <xdr:colOff>655382</xdr:colOff>
      <xdr:row>35</xdr:row>
      <xdr:rowOff>142874</xdr:rowOff>
    </xdr:from>
    <xdr:to>
      <xdr:col>38</xdr:col>
      <xdr:colOff>657224</xdr:colOff>
      <xdr:row>67</xdr:row>
      <xdr:rowOff>38098</xdr:rowOff>
    </xdr:to>
    <xdr:pic>
      <xdr:nvPicPr>
        <xdr:cNvPr id="4" name="Bildobjekt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9507" y="6657974"/>
          <a:ext cx="9603042"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171450</xdr:colOff>
      <xdr:row>11</xdr:row>
      <xdr:rowOff>47625</xdr:rowOff>
    </xdr:from>
    <xdr:to>
      <xdr:col>35</xdr:col>
      <xdr:colOff>352425</xdr:colOff>
      <xdr:row>33</xdr:row>
      <xdr:rowOff>142875</xdr:rowOff>
    </xdr:to>
    <xdr:sp macro="" textlink="">
      <xdr:nvSpPr>
        <xdr:cNvPr id="3" name="textruta 2"/>
        <xdr:cNvSpPr txBox="1"/>
      </xdr:nvSpPr>
      <xdr:spPr>
        <a:xfrm>
          <a:off x="14811375" y="2038350"/>
          <a:ext cx="703897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Utvecklingen hittills</a:t>
          </a:r>
          <a:r>
            <a:rPr lang="sv-SE" sz="1100" baseline="0"/>
            <a:t> är lägre än SoS prognos. Detta beror dels på att egenavgiftseffekten har peakat och framöver kommer att bidra mindre till minskningen än hittills. Vi börjar snart jämföra äpplen med äpplen, hittills har vi jämfört med en historik där egenavgiftshöjningen inte haft full effekt.</a:t>
          </a:r>
        </a:p>
        <a:p>
          <a:endParaRPr lang="sv-SE" sz="1100" baseline="0"/>
        </a:p>
        <a:p>
          <a:r>
            <a:rPr lang="sv-SE" sz="1100" baseline="0"/>
            <a:t>Flera stora patent föll under loppet av 2012, de flesta en bit in på året. Därav fortfarande en stor generikaeffekt i början av 2013. Snart kommer jämförelsen att ske med 2012 där patenten redan gått, då minskar minskningstakten.</a:t>
          </a:r>
        </a:p>
        <a:p>
          <a:endParaRPr lang="sv-SE" sz="1100" baseline="0"/>
        </a:p>
        <a:p>
          <a:r>
            <a:rPr lang="sv-SE" sz="1100" baseline="0"/>
            <a:t>Maarten har i sin prognos dragit ner effekten av nya läkemedel och SoS riktlinjer, liksom en mer modest volymutveckling.</a:t>
          </a:r>
        </a:p>
        <a:p>
          <a:endParaRPr lang="sv-SE" sz="1100" baseline="0"/>
        </a:p>
        <a:p>
          <a:r>
            <a:rPr lang="sv-SE" sz="1100" baseline="0"/>
            <a:t>I nuvarande ÄB ligger stb om 21 743 mnnkr i årstakt. Denna ska ner till 21 387 mnkr i årstakt. Detta justerar vi nästkommande 5-månadersperiod?. Sista månaderna används för att korrigera utfallet mot faktiskt utfall på riksnivå efter en behovsfördelning mellan landsting.</a:t>
          </a:r>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638175</xdr:colOff>
      <xdr:row>9</xdr:row>
      <xdr:rowOff>28575</xdr:rowOff>
    </xdr:from>
    <xdr:to>
      <xdr:col>16</xdr:col>
      <xdr:colOff>409575</xdr:colOff>
      <xdr:row>23</xdr:row>
      <xdr:rowOff>123825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ptop\Dropbox\L&#228;kemedel%20dropbox\Databs%20l&#228;kemedel\L&#228;kemedelskostnader%20analyser%20%20V2%20-%202013%20korr%20forburkn%20a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Dbas Förmån"/>
      <sheetName val="DbasSvård"/>
      <sheetName val="Blad2"/>
      <sheetName val="Blad4"/>
      <sheetName val="Blad4 (2)"/>
      <sheetName val="DbasRecHjMedel"/>
      <sheetName val="Korrigeringar"/>
      <sheetName val="d ack kostn t-t+ tot f"/>
      <sheetName val="d ack kostn t-t+ tot Progn"/>
      <sheetName val="d mån kostn t-t+1  tot svv"/>
      <sheetName val="d kostn utv per månad och år to"/>
      <sheetName val="d kostn utv per månad och å (2)"/>
      <sheetName val="d framskr"/>
      <sheetName val="d framskr o stb"/>
      <sheetName val="Totalt"/>
      <sheetName val="dia kr per inv tot"/>
      <sheetName val="dia kr per inv f"/>
      <sheetName val="dia proc för inv"/>
      <sheetName val="Dia proc för % tot"/>
      <sheetName val="kostn för % kr"/>
      <sheetName val="avv kostn"/>
      <sheetName val="avv kostn (2)"/>
      <sheetName val="avv kostn % inv"/>
      <sheetName val="d kost o stb inv"/>
      <sheetName val="d diff stb o kost"/>
      <sheetName val="d diff stb o kost helår inv"/>
      <sheetName val="d diff stb o kost helår mkr"/>
      <sheetName val="% utv per månad"/>
      <sheetName val="Blad3"/>
      <sheetName val="Per l-ting"/>
      <sheetName val="D egenandel två"/>
      <sheetName val="D egenandel"/>
      <sheetName val="D kostnad behov"/>
      <sheetName val="D kostnad behov (3)"/>
      <sheetName val="d Förmån + egenavg"/>
      <sheetName val="Egenandel"/>
      <sheetName val="Egenandel höjning"/>
      <sheetName val="Egenandel höjning (2)"/>
      <sheetName val="VoF per lting"/>
      <sheetName val="Lt risk tab"/>
      <sheetName val="Lt risk u-lag"/>
      <sheetName val="Kerstin E"/>
      <sheetName val="dia löp 12 mån (4)"/>
      <sheetName val="dia löp 12 mån (5)"/>
      <sheetName val="dia löp 12 mån (3)"/>
      <sheetName val="IAConnection"/>
      <sheetName val="Blad6"/>
      <sheetName val="dia förmå löp akt"/>
      <sheetName val="dia förmå löp akt (2)"/>
      <sheetName val="Utv löpande förmån"/>
      <sheetName val="Utv löpande sv"/>
      <sheetName val="SV utv per landsting"/>
      <sheetName val="SV per lting löpande"/>
      <sheetName val="Utv löpande  KOPIA värde"/>
      <sheetName val="Utv löpande SV Xplain"/>
      <sheetName val="dia löp 12 mån SV"/>
      <sheetName val="dia löp 12 mån totalt"/>
      <sheetName val="dia löp 12 mån totalt 2008-"/>
      <sheetName val="dia löp 12 mån totalt 2008- (2)"/>
      <sheetName val="dia löp 12 mån SV+Förmån"/>
      <sheetName val="dia löp 12 mån SV+Förmån 2008-"/>
      <sheetName val="Pris o volym asab"/>
      <sheetName val="TLV - LIF"/>
      <sheetName val="SKL bud"/>
      <sheetName val="Sammanställn VoF ej överf"/>
      <sheetName val="Sammanställning kondens VoF"/>
      <sheetName val="Maarten uppdat pr ht11"/>
      <sheetName val="ga undlerlag stb 2012"/>
      <sheetName val="Sammanställning"/>
      <sheetName val="Stb förmånen AKT"/>
      <sheetName val="VoF 2011"/>
      <sheetName val="Stb förmånen"/>
      <sheetName val="Stb förmånen VoF 2010"/>
      <sheetName val="Stb förmånen rev"/>
      <sheetName val="dia löp 12 mån + prog 2007"/>
      <sheetName val="D Utfall till 2004"/>
      <sheetName val="D Utfall till 02-04"/>
      <sheetName val="D Utfall till 05-07"/>
      <sheetName val="di underskott"/>
      <sheetName val="di underskott (2)"/>
      <sheetName val="d Prognos"/>
      <sheetName val="dia tot utv olika alt"/>
      <sheetName val="Stb förmånen (2)"/>
      <sheetName val="U-skottstabell"/>
      <sheetName val="U-skottstabell ekR0511"/>
      <sheetName val="U-skottstabell ekR0505"/>
      <sheetName val="U-skottstabell ekrapp 2004-11"/>
      <sheetName val="U-skottstabell EkRapp maj04"/>
      <sheetName val="U-skottstabell nov 03"/>
      <sheetName val="U-skottstabell (2)"/>
      <sheetName val="D kostnad behov (2)"/>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sheetData sheetId="47"/>
      <sheetData sheetId="48" refreshError="1"/>
      <sheetData sheetId="49" refreshError="1"/>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row r="9">
          <cell r="C9">
            <v>5.3999999999999999E-2</v>
          </cell>
          <cell r="D9">
            <v>6.3130860658185517E-2</v>
          </cell>
          <cell r="E9">
            <v>5.0561797752809001E-2</v>
          </cell>
          <cell r="F9">
            <v>4.8128342245989275E-2</v>
          </cell>
          <cell r="G9">
            <v>1.0204081632652962E-2</v>
          </cell>
        </row>
        <row r="13">
          <cell r="C13">
            <v>-300</v>
          </cell>
          <cell r="D13">
            <v>-763</v>
          </cell>
          <cell r="E13">
            <v>-284.93698999999833</v>
          </cell>
          <cell r="F13">
            <v>584.58218574875355</v>
          </cell>
          <cell r="G13">
            <v>818.24508658091509</v>
          </cell>
        </row>
        <row r="17">
          <cell r="F17">
            <v>0</v>
          </cell>
          <cell r="G17">
            <v>-50</v>
          </cell>
        </row>
        <row r="18">
          <cell r="E18">
            <v>-64</v>
          </cell>
          <cell r="F18">
            <v>-241</v>
          </cell>
          <cell r="G18">
            <v>-420</v>
          </cell>
        </row>
        <row r="19">
          <cell r="F19">
            <v>-216.9</v>
          </cell>
          <cell r="G19">
            <v>-378</v>
          </cell>
        </row>
        <row r="21">
          <cell r="D21">
            <v>8.918617614269797E-2</v>
          </cell>
          <cell r="E21">
            <v>2.583294672197356E-2</v>
          </cell>
          <cell r="F21">
            <v>1.0307493395146139E-2</v>
          </cell>
          <cell r="G21">
            <v>3.0279256490298501E-2</v>
          </cell>
        </row>
      </sheetData>
      <sheetData sheetId="71"/>
      <sheetData sheetId="72">
        <row r="9">
          <cell r="B9" t="str">
            <v xml:space="preserve">  -utveckling %</v>
          </cell>
        </row>
        <row r="10">
          <cell r="B10" t="str">
            <v>Avräkning</v>
          </cell>
        </row>
        <row r="13">
          <cell r="B13" t="str">
            <v>Netto, ojust</v>
          </cell>
        </row>
      </sheetData>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refreshError="1"/>
    </sheetDataSet>
  </externalBook>
</externalLink>
</file>

<file path=xl/theme/theme1.xml><?xml version="1.0" encoding="utf-8"?>
<a:theme xmlns:a="http://schemas.openxmlformats.org/drawingml/2006/main" name="Office-tema">
  <a:themeElements>
    <a:clrScheme name="RK">
      <a:dk1>
        <a:srgbClr val="000000"/>
      </a:dk1>
      <a:lt1>
        <a:sysClr val="window" lastClr="FFFFFF"/>
      </a:lt1>
      <a:dk2>
        <a:srgbClr val="000000"/>
      </a:dk2>
      <a:lt2>
        <a:srgbClr val="FFFFFF"/>
      </a:lt2>
      <a:accent1>
        <a:srgbClr val="00328B"/>
      </a:accent1>
      <a:accent2>
        <a:srgbClr val="007CC3"/>
      </a:accent2>
      <a:accent3>
        <a:srgbClr val="14467F"/>
      </a:accent3>
      <a:accent4>
        <a:srgbClr val="333333"/>
      </a:accent4>
      <a:accent5>
        <a:srgbClr val="958E8A"/>
      </a:accent5>
      <a:accent6>
        <a:srgbClr val="4D605E"/>
      </a:accent6>
      <a:hlink>
        <a:srgbClr val="0000FF"/>
      </a:hlink>
      <a:folHlink>
        <a:srgbClr val="800080"/>
      </a:folHlink>
    </a:clrScheme>
    <a:fontScheme name="RK 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rgb="FFC00000"/>
    <pageSetUpPr fitToPage="1"/>
  </sheetPr>
  <dimension ref="D3:W43"/>
  <sheetViews>
    <sheetView showGridLines="0" topLeftCell="K1" zoomScale="110" zoomScaleNormal="110" workbookViewId="0">
      <selection activeCell="W43" sqref="W43"/>
    </sheetView>
  </sheetViews>
  <sheetFormatPr defaultRowHeight="14.25" x14ac:dyDescent="0.2"/>
  <cols>
    <col min="4" max="4" width="30.125" customWidth="1"/>
    <col min="5" max="9" width="0" hidden="1" customWidth="1"/>
    <col min="10" max="10" width="12" hidden="1" customWidth="1"/>
  </cols>
  <sheetData>
    <row r="3" spans="4:23" ht="19.5" x14ac:dyDescent="0.3">
      <c r="D3" s="280" t="s">
        <v>59</v>
      </c>
    </row>
    <row r="8" spans="4:23" x14ac:dyDescent="0.2">
      <c r="F8" s="323" t="s">
        <v>46</v>
      </c>
      <c r="G8" s="324"/>
      <c r="H8" s="324"/>
      <c r="I8" s="324"/>
      <c r="J8" s="324"/>
      <c r="K8" s="324"/>
      <c r="L8" s="324"/>
      <c r="M8" s="324"/>
      <c r="N8" s="10"/>
      <c r="O8" s="10"/>
      <c r="P8" s="10"/>
      <c r="Q8" s="10"/>
      <c r="R8" s="10"/>
      <c r="S8" s="11"/>
      <c r="T8" s="11"/>
      <c r="U8" s="11"/>
      <c r="V8" s="12"/>
    </row>
    <row r="9" spans="4:23" x14ac:dyDescent="0.2">
      <c r="D9" s="13"/>
      <c r="E9" s="14" t="str">
        <f>+'[1]Stb förmånen'!B9</f>
        <v xml:space="preserve">  -utveckling %</v>
      </c>
      <c r="F9" s="15">
        <f>+'[1]Stb förmånen AKT'!C9</f>
        <v>5.3999999999999999E-2</v>
      </c>
      <c r="G9" s="16">
        <f>+'[1]Stb förmånen AKT'!D9</f>
        <v>6.3130860658185517E-2</v>
      </c>
      <c r="H9" s="17">
        <f>+'[1]Stb förmånen AKT'!E9</f>
        <v>5.0561797752809001E-2</v>
      </c>
      <c r="I9" s="15">
        <f>+'[1]Stb förmånen AKT'!F9</f>
        <v>4.8128342245989275E-2</v>
      </c>
      <c r="J9" s="16">
        <f>+'[1]Stb förmånen AKT'!G9</f>
        <v>1.0204081632652962E-2</v>
      </c>
      <c r="K9" s="17">
        <v>2007</v>
      </c>
      <c r="L9" s="18">
        <v>2008</v>
      </c>
      <c r="M9" s="15">
        <v>2009</v>
      </c>
      <c r="N9" s="19">
        <v>2010</v>
      </c>
      <c r="O9" s="20">
        <v>2009</v>
      </c>
      <c r="P9" s="17">
        <v>2010</v>
      </c>
      <c r="Q9" s="21" t="s">
        <v>45</v>
      </c>
      <c r="R9" s="22">
        <v>2012</v>
      </c>
      <c r="S9" s="23">
        <v>2013</v>
      </c>
      <c r="T9" s="24">
        <v>20114</v>
      </c>
      <c r="U9" s="24">
        <v>2015</v>
      </c>
      <c r="V9" s="25">
        <v>2016</v>
      </c>
    </row>
    <row r="10" spans="4:23" x14ac:dyDescent="0.2">
      <c r="D10" s="13"/>
      <c r="E10" s="14"/>
      <c r="F10" s="15"/>
      <c r="G10" s="16"/>
      <c r="H10" s="17"/>
      <c r="I10" s="15"/>
      <c r="J10" s="16"/>
      <c r="K10" s="17"/>
      <c r="L10" s="26" t="s">
        <v>44</v>
      </c>
      <c r="M10" s="27" t="s">
        <v>44</v>
      </c>
      <c r="N10" s="28" t="s">
        <v>43</v>
      </c>
      <c r="O10" s="27" t="s">
        <v>42</v>
      </c>
      <c r="P10" s="28" t="s">
        <v>41</v>
      </c>
      <c r="Q10" s="21"/>
      <c r="R10" s="29"/>
      <c r="S10" s="30"/>
      <c r="T10" s="24"/>
      <c r="U10" s="24"/>
      <c r="V10" s="25"/>
    </row>
    <row r="11" spans="4:23" x14ac:dyDescent="0.2">
      <c r="D11" s="13" t="s">
        <v>47</v>
      </c>
      <c r="E11" s="31" t="str">
        <f>+'[1]Stb förmånen'!B10</f>
        <v>Avräkning</v>
      </c>
      <c r="F11" s="32">
        <f>+'[1]Stb förmånen AKT'!C10</f>
        <v>0</v>
      </c>
      <c r="G11" s="33">
        <f>+'[1]Stb förmånen AKT'!D10</f>
        <v>0</v>
      </c>
      <c r="H11" s="31">
        <f>+'[1]Stb förmånen AKT'!E10</f>
        <v>0</v>
      </c>
      <c r="I11" s="32">
        <f>+'[1]Stb förmånen AKT'!F10</f>
        <v>0</v>
      </c>
      <c r="J11" s="33">
        <f>+'[1]Stb förmånen AKT'!G10</f>
        <v>0</v>
      </c>
      <c r="K11" s="31">
        <v>21500</v>
      </c>
      <c r="L11" s="34">
        <v>21600</v>
      </c>
      <c r="M11" s="35">
        <v>22400</v>
      </c>
      <c r="N11" s="36">
        <v>23200</v>
      </c>
      <c r="O11" s="32">
        <v>22400</v>
      </c>
      <c r="P11" s="31">
        <v>23200</v>
      </c>
      <c r="Q11" s="32">
        <v>22900</v>
      </c>
      <c r="R11" s="37">
        <v>21600.565458588397</v>
      </c>
      <c r="S11" s="33">
        <f>+R25*(1+S33)</f>
        <v>21022.995430948806</v>
      </c>
      <c r="T11" s="33">
        <f>+S11*(1+T33)</f>
        <v>21369.748983096826</v>
      </c>
      <c r="U11" s="33">
        <f>+T11*(1+U33)</f>
        <v>21295.269996792042</v>
      </c>
      <c r="V11" s="31">
        <f>+U11*(1+V33)</f>
        <v>21325.946676907788</v>
      </c>
      <c r="W11" s="5"/>
    </row>
    <row r="12" spans="4:23" x14ac:dyDescent="0.2">
      <c r="D12" s="38" t="s">
        <v>40</v>
      </c>
      <c r="E12" s="39">
        <v>-150</v>
      </c>
      <c r="F12" s="40"/>
      <c r="G12" s="41"/>
      <c r="H12" s="39"/>
      <c r="I12" s="40"/>
      <c r="J12" s="41"/>
      <c r="K12" s="39"/>
      <c r="L12" s="42"/>
      <c r="M12" s="43"/>
      <c r="N12" s="44"/>
      <c r="O12" s="40"/>
      <c r="P12" s="39"/>
      <c r="Q12" s="40">
        <v>416.49650838833622</v>
      </c>
      <c r="R12" s="39"/>
      <c r="S12" s="41"/>
      <c r="T12" s="41"/>
      <c r="U12" s="41"/>
      <c r="V12" s="39"/>
      <c r="W12" s="5"/>
    </row>
    <row r="13" spans="4:23" x14ac:dyDescent="0.2">
      <c r="D13" s="45" t="s">
        <v>39</v>
      </c>
      <c r="E13" s="46"/>
      <c r="F13" s="47"/>
      <c r="G13" s="48"/>
      <c r="H13" s="46"/>
      <c r="I13" s="47"/>
      <c r="J13" s="48"/>
      <c r="K13" s="46"/>
      <c r="L13" s="49"/>
      <c r="M13" s="50"/>
      <c r="N13" s="51"/>
      <c r="O13" s="47"/>
      <c r="P13" s="46"/>
      <c r="Q13" s="47">
        <v>22483.503491611664</v>
      </c>
      <c r="R13" s="39"/>
      <c r="S13" s="41"/>
      <c r="T13" s="41"/>
      <c r="U13" s="41"/>
      <c r="V13" s="39"/>
    </row>
    <row r="14" spans="4:23" x14ac:dyDescent="0.2">
      <c r="D14" s="38" t="s">
        <v>48</v>
      </c>
      <c r="E14" s="39" t="e">
        <f>-'[1]Stb förmånen'!B13</f>
        <v>#VALUE!</v>
      </c>
      <c r="F14" s="40">
        <f>-'[1]Stb förmånen AKT'!C13</f>
        <v>300</v>
      </c>
      <c r="G14" s="41">
        <f>-'[1]Stb förmånen AKT'!D13</f>
        <v>763</v>
      </c>
      <c r="H14" s="39">
        <f>-'[1]Stb förmånen AKT'!E13</f>
        <v>284.93698999999833</v>
      </c>
      <c r="I14" s="40">
        <f>-'[1]Stb förmånen AKT'!F13</f>
        <v>-584.58218574875355</v>
      </c>
      <c r="J14" s="41">
        <f>-'[1]Stb förmånen AKT'!G13</f>
        <v>-818.24508658091509</v>
      </c>
      <c r="K14" s="39">
        <v>19909.824522693372</v>
      </c>
      <c r="L14" s="42">
        <v>20670.39846468607</v>
      </c>
      <c r="M14" s="43">
        <v>20744.295886585496</v>
      </c>
      <c r="N14" s="44">
        <v>20736.798349881064</v>
      </c>
      <c r="O14" s="40">
        <v>20744.295886585496</v>
      </c>
      <c r="P14" s="39">
        <v>20736.798349881064</v>
      </c>
      <c r="Q14" s="52">
        <v>20908.620009283877</v>
      </c>
      <c r="R14" s="39">
        <v>19675.839949791636</v>
      </c>
      <c r="S14" s="41">
        <f>+R14*(1+S35)</f>
        <v>18957.671791624241</v>
      </c>
      <c r="T14" s="41">
        <f t="shared" ref="T14:V14" si="0">+S14*(1+T35)</f>
        <v>19194.642689019543</v>
      </c>
      <c r="U14" s="41">
        <f t="shared" si="0"/>
        <v>19002.69626212935</v>
      </c>
      <c r="V14" s="39">
        <f t="shared" si="0"/>
        <v>18907.682780818704</v>
      </c>
    </row>
    <row r="15" spans="4:23" x14ac:dyDescent="0.2">
      <c r="D15" s="53" t="s">
        <v>38</v>
      </c>
      <c r="E15" s="54" t="e">
        <f>+E11-E14-E12</f>
        <v>#VALUE!</v>
      </c>
      <c r="F15" s="55">
        <f t="shared" ref="F15:J15" si="1">+F11-F14</f>
        <v>-300</v>
      </c>
      <c r="G15" s="56">
        <f t="shared" si="1"/>
        <v>-763</v>
      </c>
      <c r="H15" s="54">
        <f t="shared" si="1"/>
        <v>-284.93698999999833</v>
      </c>
      <c r="I15" s="55">
        <f t="shared" si="1"/>
        <v>584.58218574875355</v>
      </c>
      <c r="J15" s="56">
        <f t="shared" si="1"/>
        <v>818.24508658091509</v>
      </c>
      <c r="K15" s="54">
        <v>1590.1754773066277</v>
      </c>
      <c r="L15" s="57">
        <v>929.60153531393007</v>
      </c>
      <c r="M15" s="58">
        <v>1655.7041134145038</v>
      </c>
      <c r="N15" s="59">
        <v>2463.2016501189355</v>
      </c>
      <c r="O15" s="55">
        <v>1655.7041134145038</v>
      </c>
      <c r="P15" s="54">
        <v>2463.2016501189355</v>
      </c>
      <c r="Q15" s="55">
        <v>1574.8834823277866</v>
      </c>
      <c r="R15" s="54">
        <v>1924.7255087967606</v>
      </c>
      <c r="S15" s="56">
        <f>+S11-S14</f>
        <v>2065.3236393245643</v>
      </c>
      <c r="T15" s="56">
        <f>+T11-T14</f>
        <v>2175.1062940772827</v>
      </c>
      <c r="U15" s="56">
        <f>+U11-U14</f>
        <v>2292.573734662692</v>
      </c>
      <c r="V15" s="54">
        <f>+V11-V14</f>
        <v>2418.2638960890836</v>
      </c>
    </row>
    <row r="16" spans="4:23" x14ac:dyDescent="0.2">
      <c r="D16" s="60" t="s">
        <v>37</v>
      </c>
      <c r="E16" s="61"/>
      <c r="F16" s="13"/>
      <c r="G16" s="62"/>
      <c r="H16" s="61"/>
      <c r="I16" s="13"/>
      <c r="J16" s="62"/>
      <c r="K16" s="61"/>
      <c r="L16" s="63"/>
      <c r="M16" s="64"/>
      <c r="N16" s="65"/>
      <c r="O16" s="13"/>
      <c r="P16" s="61"/>
      <c r="Q16" s="13"/>
      <c r="R16" s="61"/>
      <c r="S16" s="62"/>
      <c r="T16" s="62"/>
      <c r="U16" s="62"/>
      <c r="V16" s="61"/>
    </row>
    <row r="17" spans="4:23" x14ac:dyDescent="0.2">
      <c r="D17" s="38" t="s">
        <v>49</v>
      </c>
      <c r="E17" s="39"/>
      <c r="F17" s="40"/>
      <c r="G17" s="41"/>
      <c r="H17" s="39"/>
      <c r="I17" s="40">
        <f>+-'[1]Stb förmånen AKT'!F17</f>
        <v>0</v>
      </c>
      <c r="J17" s="41">
        <f>+-'[1]Stb förmånen AKT'!G17</f>
        <v>50</v>
      </c>
      <c r="K17" s="39">
        <v>322</v>
      </c>
      <c r="L17" s="42">
        <v>322</v>
      </c>
      <c r="M17" s="43">
        <v>322</v>
      </c>
      <c r="N17" s="44">
        <v>322</v>
      </c>
      <c r="O17" s="40">
        <v>322</v>
      </c>
      <c r="P17" s="39">
        <v>322</v>
      </c>
      <c r="Q17" s="40">
        <v>322</v>
      </c>
      <c r="R17" s="39">
        <v>322</v>
      </c>
      <c r="S17" s="41">
        <f>+R17</f>
        <v>322</v>
      </c>
      <c r="T17" s="41">
        <f t="shared" ref="T17:V19" si="2">+S17</f>
        <v>322</v>
      </c>
      <c r="U17" s="41">
        <f t="shared" si="2"/>
        <v>322</v>
      </c>
      <c r="V17" s="39">
        <f t="shared" si="2"/>
        <v>322</v>
      </c>
      <c r="W17" s="66" t="s">
        <v>50</v>
      </c>
    </row>
    <row r="18" spans="4:23" x14ac:dyDescent="0.2">
      <c r="D18" s="38" t="s">
        <v>51</v>
      </c>
      <c r="E18" s="39"/>
      <c r="F18" s="40"/>
      <c r="G18" s="41"/>
      <c r="H18" s="39">
        <f>+-'[1]Stb förmånen AKT'!E18</f>
        <v>64</v>
      </c>
      <c r="I18" s="40">
        <f>+-'[1]Stb förmånen AKT'!F18</f>
        <v>241</v>
      </c>
      <c r="J18" s="41">
        <f>+-'[1]Stb förmånen AKT'!G18</f>
        <v>420</v>
      </c>
      <c r="K18" s="39">
        <v>323.93826812000003</v>
      </c>
      <c r="L18" s="42">
        <v>384.06824269000003</v>
      </c>
      <c r="M18" s="43">
        <v>462.50545244999989</v>
      </c>
      <c r="N18" s="44">
        <v>501.57207299999982</v>
      </c>
      <c r="O18" s="40">
        <v>462.50545244999989</v>
      </c>
      <c r="P18" s="39">
        <v>501.57207299999982</v>
      </c>
      <c r="Q18" s="40">
        <v>537</v>
      </c>
      <c r="R18" s="39">
        <v>664</v>
      </c>
      <c r="S18" s="67">
        <f>+R18</f>
        <v>664</v>
      </c>
      <c r="T18" s="67">
        <f t="shared" ref="T18:V18" si="3">+S18*(1+T38)</f>
        <v>710.48</v>
      </c>
      <c r="U18" s="67">
        <f t="shared" si="3"/>
        <v>760.21360000000004</v>
      </c>
      <c r="V18" s="68">
        <f t="shared" si="3"/>
        <v>813.42855200000008</v>
      </c>
      <c r="W18" s="66" t="s">
        <v>52</v>
      </c>
    </row>
    <row r="19" spans="4:23" x14ac:dyDescent="0.2">
      <c r="D19" s="38" t="s">
        <v>53</v>
      </c>
      <c r="E19" s="39"/>
      <c r="F19" s="40"/>
      <c r="G19" s="41"/>
      <c r="H19" s="39"/>
      <c r="I19" s="40">
        <f>+-'[1]Stb förmånen AKT'!F19</f>
        <v>216.9</v>
      </c>
      <c r="J19" s="41">
        <f>+-'[1]Stb förmånen AKT'!G19</f>
        <v>378</v>
      </c>
      <c r="K19" s="39">
        <v>175</v>
      </c>
      <c r="L19" s="42">
        <v>175</v>
      </c>
      <c r="M19" s="43">
        <v>175</v>
      </c>
      <c r="N19" s="44">
        <v>175</v>
      </c>
      <c r="O19" s="40">
        <v>175</v>
      </c>
      <c r="P19" s="39">
        <v>175</v>
      </c>
      <c r="Q19" s="40">
        <v>175</v>
      </c>
      <c r="R19" s="39">
        <v>175</v>
      </c>
      <c r="S19" s="41">
        <f>+R19</f>
        <v>175</v>
      </c>
      <c r="T19" s="41">
        <f t="shared" si="2"/>
        <v>175</v>
      </c>
      <c r="U19" s="41">
        <f t="shared" si="2"/>
        <v>175</v>
      </c>
      <c r="V19" s="39">
        <f t="shared" si="2"/>
        <v>175</v>
      </c>
      <c r="W19" s="66" t="s">
        <v>50</v>
      </c>
    </row>
    <row r="20" spans="4:23" x14ac:dyDescent="0.2">
      <c r="D20" s="38" t="s">
        <v>54</v>
      </c>
      <c r="E20" s="39"/>
      <c r="F20" s="40"/>
      <c r="G20" s="41">
        <f>-'[1]Stb förmånen AKT'!D21</f>
        <v>-8.918617614269797E-2</v>
      </c>
      <c r="H20" s="39">
        <f>-'[1]Stb förmånen AKT'!E21</f>
        <v>-2.583294672197356E-2</v>
      </c>
      <c r="I20" s="40">
        <f>-'[1]Stb förmånen AKT'!F21</f>
        <v>-1.0307493395146139E-2</v>
      </c>
      <c r="J20" s="41">
        <f>-'[1]Stb förmånen AKT'!G21</f>
        <v>-3.0279256490298501E-2</v>
      </c>
      <c r="K20" s="39">
        <v>618.30000000000007</v>
      </c>
      <c r="L20" s="42">
        <v>670.5</v>
      </c>
      <c r="M20" s="43">
        <v>714.6</v>
      </c>
      <c r="N20" s="44">
        <v>780.17085581853246</v>
      </c>
      <c r="O20" s="40">
        <v>714.6</v>
      </c>
      <c r="P20" s="39">
        <v>780.17085581853246</v>
      </c>
      <c r="Q20" s="40">
        <v>797.32290541753162</v>
      </c>
      <c r="R20" s="39">
        <v>853.13550879675893</v>
      </c>
      <c r="S20" s="67">
        <f>+R20*(1+S38)</f>
        <v>904.32363932456451</v>
      </c>
      <c r="T20" s="67">
        <f t="shared" ref="T20:V20" si="4">+S20*(1+T38)</f>
        <v>967.62629407728411</v>
      </c>
      <c r="U20" s="67">
        <f t="shared" si="4"/>
        <v>1035.360134662694</v>
      </c>
      <c r="V20" s="68">
        <f t="shared" si="4"/>
        <v>1107.8353440890826</v>
      </c>
      <c r="W20" s="66" t="s">
        <v>52</v>
      </c>
    </row>
    <row r="21" spans="4:23" x14ac:dyDescent="0.2">
      <c r="D21" s="69" t="s">
        <v>36</v>
      </c>
      <c r="E21" s="70"/>
      <c r="F21" s="71"/>
      <c r="G21" s="72">
        <f t="shared" ref="G21:V21" si="5">+G20+G19+G18+G17</f>
        <v>-8.918617614269797E-2</v>
      </c>
      <c r="H21" s="70">
        <f t="shared" si="5"/>
        <v>63.974167053278023</v>
      </c>
      <c r="I21" s="71">
        <f t="shared" si="5"/>
        <v>457.88969250660489</v>
      </c>
      <c r="J21" s="72">
        <f t="shared" si="5"/>
        <v>847.9697207435097</v>
      </c>
      <c r="K21" s="70">
        <v>1439.2382681200002</v>
      </c>
      <c r="L21" s="73">
        <v>1551.56824269</v>
      </c>
      <c r="M21" s="74">
        <v>1674.10545245</v>
      </c>
      <c r="N21" s="75">
        <v>1778.7429288185322</v>
      </c>
      <c r="O21" s="71">
        <v>1674.10545245</v>
      </c>
      <c r="P21" s="70">
        <v>1778.7429288185322</v>
      </c>
      <c r="Q21" s="71">
        <v>1831.3229054175317</v>
      </c>
      <c r="R21" s="70">
        <v>2014.135508796759</v>
      </c>
      <c r="S21" s="72">
        <f t="shared" si="5"/>
        <v>2065.3236393245643</v>
      </c>
      <c r="T21" s="72">
        <f t="shared" si="5"/>
        <v>2175.106294077284</v>
      </c>
      <c r="U21" s="72">
        <f t="shared" si="5"/>
        <v>2292.5737346626938</v>
      </c>
      <c r="V21" s="70">
        <f t="shared" si="5"/>
        <v>2418.2638960890827</v>
      </c>
    </row>
    <row r="22" spans="4:23" x14ac:dyDescent="0.2">
      <c r="D22" s="76"/>
      <c r="E22" s="39"/>
      <c r="F22" s="40"/>
      <c r="G22" s="41"/>
      <c r="H22" s="39"/>
      <c r="I22" s="40"/>
      <c r="J22" s="41"/>
      <c r="K22" s="39"/>
      <c r="L22" s="42"/>
      <c r="M22" s="43"/>
      <c r="N22" s="44"/>
      <c r="O22" s="40"/>
      <c r="P22" s="39"/>
      <c r="Q22" s="40"/>
      <c r="R22" s="39"/>
      <c r="S22" s="41"/>
      <c r="T22" s="41"/>
      <c r="U22" s="41"/>
      <c r="V22" s="39"/>
    </row>
    <row r="23" spans="4:23" x14ac:dyDescent="0.2">
      <c r="D23" s="13" t="s">
        <v>47</v>
      </c>
      <c r="E23" s="31" t="e">
        <f>+E11-E12</f>
        <v>#VALUE!</v>
      </c>
      <c r="F23" s="32">
        <f t="shared" ref="F23:J23" si="6">+F11</f>
        <v>0</v>
      </c>
      <c r="G23" s="33">
        <f t="shared" si="6"/>
        <v>0</v>
      </c>
      <c r="H23" s="31">
        <f t="shared" si="6"/>
        <v>0</v>
      </c>
      <c r="I23" s="32">
        <f t="shared" si="6"/>
        <v>0</v>
      </c>
      <c r="J23" s="33">
        <f t="shared" si="6"/>
        <v>0</v>
      </c>
      <c r="K23" s="31">
        <v>21500</v>
      </c>
      <c r="L23" s="34">
        <v>21600</v>
      </c>
      <c r="M23" s="35">
        <v>22400</v>
      </c>
      <c r="N23" s="36">
        <v>23200</v>
      </c>
      <c r="O23" s="32">
        <v>22400</v>
      </c>
      <c r="P23" s="31">
        <v>23200</v>
      </c>
      <c r="Q23" s="32">
        <v>22900</v>
      </c>
      <c r="R23" s="31">
        <v>21600.565458588397</v>
      </c>
      <c r="S23" s="33">
        <f>+S11</f>
        <v>21022.995430948806</v>
      </c>
      <c r="T23" s="33">
        <f>+T11</f>
        <v>21369.748983096826</v>
      </c>
      <c r="U23" s="33">
        <f>+U11</f>
        <v>21295.269996792042</v>
      </c>
      <c r="V23" s="31">
        <f>+V11</f>
        <v>21325.946676907788</v>
      </c>
    </row>
    <row r="24" spans="4:23" x14ac:dyDescent="0.2">
      <c r="D24" s="77" t="s">
        <v>35</v>
      </c>
      <c r="E24" s="39"/>
      <c r="F24" s="40"/>
      <c r="G24" s="41"/>
      <c r="H24" s="39"/>
      <c r="I24" s="40"/>
      <c r="J24" s="41"/>
      <c r="K24" s="39"/>
      <c r="L24" s="42"/>
      <c r="M24" s="43">
        <v>0</v>
      </c>
      <c r="N24" s="78">
        <v>22515.541278699595</v>
      </c>
      <c r="O24" s="40"/>
      <c r="P24" s="79">
        <v>22515.541278699595</v>
      </c>
      <c r="Q24" s="80"/>
      <c r="R24" s="39"/>
      <c r="S24" s="41"/>
      <c r="T24" s="41"/>
      <c r="U24" s="41"/>
      <c r="V24" s="39"/>
    </row>
    <row r="25" spans="4:23" x14ac:dyDescent="0.2">
      <c r="D25" s="38" t="s">
        <v>34</v>
      </c>
      <c r="E25" s="39" t="e">
        <f t="shared" ref="E25:J25" si="7">+E21+E14</f>
        <v>#VALUE!</v>
      </c>
      <c r="F25" s="40">
        <f t="shared" si="7"/>
        <v>300</v>
      </c>
      <c r="G25" s="41">
        <f t="shared" si="7"/>
        <v>762.91081382385732</v>
      </c>
      <c r="H25" s="39">
        <f t="shared" si="7"/>
        <v>348.91115705327638</v>
      </c>
      <c r="I25" s="40">
        <f t="shared" si="7"/>
        <v>-126.69249324214866</v>
      </c>
      <c r="J25" s="41">
        <f t="shared" si="7"/>
        <v>29.724634162594612</v>
      </c>
      <c r="K25" s="39">
        <v>21349.062790813372</v>
      </c>
      <c r="L25" s="42">
        <v>22221.966707376068</v>
      </c>
      <c r="M25" s="43">
        <v>22418.401339035496</v>
      </c>
      <c r="N25" s="44">
        <v>22515.541278699595</v>
      </c>
      <c r="O25" s="40">
        <v>22418.401339035496</v>
      </c>
      <c r="P25" s="39">
        <v>22515.541278699595</v>
      </c>
      <c r="Q25" s="40">
        <v>22739.942914701409</v>
      </c>
      <c r="R25" s="39">
        <v>21689.975458588397</v>
      </c>
      <c r="S25" s="41">
        <f>+S21+S14</f>
        <v>21022.995430948806</v>
      </c>
      <c r="T25" s="41">
        <f>+T21+T14</f>
        <v>21369.748983096826</v>
      </c>
      <c r="U25" s="41">
        <f>+U21+U14</f>
        <v>21295.269996792042</v>
      </c>
      <c r="V25" s="39">
        <f>+V21+V14</f>
        <v>21325.946676907788</v>
      </c>
      <c r="W25" s="81"/>
    </row>
    <row r="26" spans="4:23" x14ac:dyDescent="0.2">
      <c r="D26" s="82" t="s">
        <v>33</v>
      </c>
      <c r="E26" s="83" t="e">
        <f t="shared" ref="E26:V26" si="8">+E23-E25</f>
        <v>#VALUE!</v>
      </c>
      <c r="F26" s="84">
        <f t="shared" si="8"/>
        <v>-300</v>
      </c>
      <c r="G26" s="85">
        <f t="shared" si="8"/>
        <v>-762.91081382385732</v>
      </c>
      <c r="H26" s="83">
        <f t="shared" si="8"/>
        <v>-348.91115705327638</v>
      </c>
      <c r="I26" s="84">
        <f t="shared" si="8"/>
        <v>126.69249324214866</v>
      </c>
      <c r="J26" s="85">
        <f t="shared" si="8"/>
        <v>-29.724634162594612</v>
      </c>
      <c r="K26" s="83">
        <v>150.93720918662802</v>
      </c>
      <c r="L26" s="86">
        <v>-621.96670737606837</v>
      </c>
      <c r="M26" s="87">
        <v>-18.401339035495766</v>
      </c>
      <c r="N26" s="88">
        <v>684.45872130040516</v>
      </c>
      <c r="O26" s="84">
        <v>-18.401339035495766</v>
      </c>
      <c r="P26" s="83">
        <v>684.45872130040516</v>
      </c>
      <c r="Q26" s="84">
        <v>160.05708529859112</v>
      </c>
      <c r="R26" s="83">
        <v>-89.409999999999854</v>
      </c>
      <c r="S26" s="85">
        <f t="shared" si="8"/>
        <v>0</v>
      </c>
      <c r="T26" s="85">
        <f t="shared" si="8"/>
        <v>0</v>
      </c>
      <c r="U26" s="85">
        <f t="shared" si="8"/>
        <v>0</v>
      </c>
      <c r="V26" s="83">
        <f t="shared" si="8"/>
        <v>0</v>
      </c>
      <c r="W26" t="s">
        <v>55</v>
      </c>
    </row>
    <row r="27" spans="4:23" x14ac:dyDescent="0.2">
      <c r="E27" s="5" t="e">
        <f t="shared" ref="E27:J27" si="9">+E26</f>
        <v>#VALUE!</v>
      </c>
      <c r="F27" s="5">
        <f t="shared" si="9"/>
        <v>-300</v>
      </c>
      <c r="G27" s="5">
        <f t="shared" si="9"/>
        <v>-762.91081382385732</v>
      </c>
      <c r="H27" s="5">
        <f t="shared" si="9"/>
        <v>-348.91115705327638</v>
      </c>
      <c r="I27" s="5">
        <f t="shared" si="9"/>
        <v>126.69249324214866</v>
      </c>
      <c r="J27" s="5">
        <f t="shared" si="9"/>
        <v>-29.724634162594612</v>
      </c>
      <c r="K27" s="5">
        <v>150.93720918662802</v>
      </c>
      <c r="L27" s="5"/>
      <c r="M27" s="5"/>
      <c r="N27" s="41"/>
      <c r="O27" s="5"/>
      <c r="P27" s="41"/>
      <c r="R27" s="89"/>
      <c r="S27" s="76"/>
      <c r="T27" s="76"/>
      <c r="U27" s="76"/>
      <c r="V27" s="76"/>
    </row>
    <row r="28" spans="4:23" x14ac:dyDescent="0.2">
      <c r="D28" s="90" t="s">
        <v>32</v>
      </c>
      <c r="E28" s="31">
        <f>+'[1]Stb förmånen'!B27</f>
        <v>0</v>
      </c>
      <c r="F28" s="32">
        <f>+'[1]Stb förmånen AKT'!C27</f>
        <v>0</v>
      </c>
      <c r="G28" s="33">
        <f>+'[1]Stb förmånen AKT'!D27</f>
        <v>0</v>
      </c>
      <c r="H28" s="31">
        <f>+'[1]Stb förmånen AKT'!E27</f>
        <v>0</v>
      </c>
      <c r="I28" s="32">
        <f>+'[1]Stb förmånen AKT'!F27</f>
        <v>0</v>
      </c>
      <c r="J28" s="33">
        <f>+'[1]Stb förmånen AKT'!G27</f>
        <v>0</v>
      </c>
      <c r="K28" s="31">
        <v>5672.8547157347002</v>
      </c>
      <c r="L28" s="34">
        <v>6213.4994111999986</v>
      </c>
      <c r="M28" s="91">
        <v>6685.907803869999</v>
      </c>
      <c r="N28" s="92">
        <v>7299.3988430857298</v>
      </c>
      <c r="O28" s="91">
        <v>6297.9573374457468</v>
      </c>
      <c r="P28" s="31">
        <v>6875.8504979900008</v>
      </c>
      <c r="Q28" s="32">
        <v>7146.1667639702064</v>
      </c>
      <c r="R28" s="31">
        <v>7646.3984374481215</v>
      </c>
      <c r="S28" s="33">
        <f>+R28*(1+S38)</f>
        <v>8105.182343695009</v>
      </c>
      <c r="T28" s="33">
        <f t="shared" ref="T28:V28" si="10">+S28*(1+T38)</f>
        <v>8672.54510775366</v>
      </c>
      <c r="U28" s="33">
        <f t="shared" si="10"/>
        <v>9279.6232652964172</v>
      </c>
      <c r="V28" s="31">
        <f t="shared" si="10"/>
        <v>9929.1968938671671</v>
      </c>
    </row>
    <row r="29" spans="4:23" x14ac:dyDescent="0.2">
      <c r="D29" s="38" t="s">
        <v>31</v>
      </c>
      <c r="E29" s="39">
        <f>+E28-E20</f>
        <v>0</v>
      </c>
      <c r="F29" s="40">
        <f t="shared" ref="F29:V29" si="11">+F28-F20</f>
        <v>0</v>
      </c>
      <c r="G29" s="41">
        <f t="shared" si="11"/>
        <v>8.918617614269797E-2</v>
      </c>
      <c r="H29" s="39">
        <f t="shared" si="11"/>
        <v>2.583294672197356E-2</v>
      </c>
      <c r="I29" s="40">
        <f t="shared" si="11"/>
        <v>1.0307493395146139E-2</v>
      </c>
      <c r="J29" s="41">
        <f t="shared" si="11"/>
        <v>3.0279256490298501E-2</v>
      </c>
      <c r="K29" s="39">
        <v>5054.5547157347</v>
      </c>
      <c r="L29" s="42">
        <v>5542.9994111999986</v>
      </c>
      <c r="M29" s="40">
        <v>5971.3078038699987</v>
      </c>
      <c r="N29" s="93">
        <v>6519.227987267197</v>
      </c>
      <c r="O29" s="40">
        <v>5583.3573374457465</v>
      </c>
      <c r="P29" s="39">
        <v>6095.679642171468</v>
      </c>
      <c r="Q29" s="40">
        <v>6348.8438585526746</v>
      </c>
      <c r="R29" s="39">
        <v>6793.2629286513629</v>
      </c>
      <c r="S29" s="1">
        <f t="shared" si="11"/>
        <v>7200.8587043704447</v>
      </c>
      <c r="T29" s="1">
        <f t="shared" si="11"/>
        <v>7704.918813676376</v>
      </c>
      <c r="U29" s="1">
        <f t="shared" si="11"/>
        <v>8244.2631306337225</v>
      </c>
      <c r="V29" s="2">
        <f t="shared" si="11"/>
        <v>8821.3615497780847</v>
      </c>
    </row>
    <row r="30" spans="4:23" x14ac:dyDescent="0.2">
      <c r="D30" s="94" t="s">
        <v>30</v>
      </c>
      <c r="E30" s="95" t="e">
        <f>+E29+E25</f>
        <v>#VALUE!</v>
      </c>
      <c r="F30" s="96">
        <f t="shared" ref="F30:V30" si="12">+F29+F25</f>
        <v>300</v>
      </c>
      <c r="G30" s="97">
        <f t="shared" si="12"/>
        <v>763</v>
      </c>
      <c r="H30" s="95">
        <f t="shared" si="12"/>
        <v>348.93698999999833</v>
      </c>
      <c r="I30" s="96">
        <f t="shared" si="12"/>
        <v>-126.68218574875351</v>
      </c>
      <c r="J30" s="97">
        <f t="shared" si="12"/>
        <v>29.754913419084911</v>
      </c>
      <c r="K30" s="95">
        <v>26403.617506548071</v>
      </c>
      <c r="L30" s="98">
        <v>27764.966118576067</v>
      </c>
      <c r="M30" s="96">
        <v>28389.709142905493</v>
      </c>
      <c r="N30" s="99">
        <v>29034.769265966792</v>
      </c>
      <c r="O30" s="96">
        <v>28001.758676481244</v>
      </c>
      <c r="P30" s="95">
        <v>28611.220920871063</v>
      </c>
      <c r="Q30" s="96">
        <v>29088.786773254084</v>
      </c>
      <c r="R30" s="95">
        <v>28483.238387239759</v>
      </c>
      <c r="S30" s="100">
        <f t="shared" si="12"/>
        <v>28223.854135319249</v>
      </c>
      <c r="T30" s="100">
        <f t="shared" si="12"/>
        <v>29074.667796773203</v>
      </c>
      <c r="U30" s="100">
        <f t="shared" si="12"/>
        <v>29539.533127425762</v>
      </c>
      <c r="V30" s="101">
        <f t="shared" si="12"/>
        <v>30147.308226685873</v>
      </c>
    </row>
    <row r="31" spans="4:23" ht="28.5" x14ac:dyDescent="0.2">
      <c r="D31" s="102" t="s">
        <v>29</v>
      </c>
      <c r="E31" s="103"/>
      <c r="F31" s="104"/>
      <c r="G31" s="105"/>
      <c r="H31" s="103">
        <f>+H20/G20-1</f>
        <v>-0.71034808487987178</v>
      </c>
      <c r="I31" s="104">
        <f>+I20/H20-1</f>
        <v>-0.60099428431141533</v>
      </c>
      <c r="J31" s="105">
        <f>+J20/I20-1</f>
        <v>1.9375964969870547</v>
      </c>
      <c r="K31" s="103">
        <v>0.13179571663920919</v>
      </c>
      <c r="L31" s="106">
        <v>8.4425036390101793E-2</v>
      </c>
      <c r="M31" s="104"/>
      <c r="N31" s="103">
        <v>9.1758824263269645E-2</v>
      </c>
      <c r="O31" s="104">
        <v>6.577181208053684E-2</v>
      </c>
      <c r="P31" s="103">
        <v>9.1758824263269645E-2</v>
      </c>
      <c r="Q31" s="104">
        <v>4.1022248234648728E-2</v>
      </c>
      <c r="R31" s="103">
        <v>0.13700776823734606</v>
      </c>
      <c r="S31" s="107">
        <f t="shared" ref="S31:V31" si="13">+(S20+S18)/(R20+R18)-1</f>
        <v>3.3739985802852202E-2</v>
      </c>
      <c r="T31" s="107">
        <f t="shared" si="13"/>
        <v>7.0000000000000062E-2</v>
      </c>
      <c r="U31" s="107">
        <f t="shared" si="13"/>
        <v>7.0000000000000062E-2</v>
      </c>
      <c r="V31" s="108">
        <f t="shared" si="13"/>
        <v>7.0000000000000062E-2</v>
      </c>
    </row>
    <row r="32" spans="4:23" x14ac:dyDescent="0.2">
      <c r="F32" s="3"/>
      <c r="G32" s="3"/>
      <c r="H32" s="3"/>
      <c r="I32" s="3"/>
      <c r="J32" s="3"/>
      <c r="K32" s="3"/>
      <c r="L32" s="3"/>
      <c r="M32" s="3"/>
      <c r="N32" s="109"/>
      <c r="O32" s="3"/>
      <c r="P32" s="109"/>
      <c r="Q32" s="3"/>
      <c r="R32" s="110"/>
      <c r="S32" s="111"/>
      <c r="T32" s="111"/>
      <c r="U32" s="111"/>
      <c r="V32" s="111"/>
    </row>
    <row r="33" spans="4:23" x14ac:dyDescent="0.2">
      <c r="D33" s="13" t="s">
        <v>28</v>
      </c>
      <c r="E33" s="62"/>
      <c r="F33" s="112" t="e">
        <f t="shared" ref="F33:J33" si="14">+F11/E11-1</f>
        <v>#VALUE!</v>
      </c>
      <c r="G33" s="113" t="e">
        <f t="shared" si="14"/>
        <v>#DIV/0!</v>
      </c>
      <c r="H33" s="114" t="e">
        <f t="shared" si="14"/>
        <v>#DIV/0!</v>
      </c>
      <c r="I33" s="112" t="e">
        <f t="shared" si="14"/>
        <v>#DIV/0!</v>
      </c>
      <c r="J33" s="113" t="e">
        <f t="shared" si="14"/>
        <v>#DIV/0!</v>
      </c>
      <c r="K33" s="114">
        <v>3.8647342995169032E-2</v>
      </c>
      <c r="L33" s="115">
        <v>4.6511627906977715E-3</v>
      </c>
      <c r="M33" s="112">
        <v>3.7037037037036979E-2</v>
      </c>
      <c r="N33" s="114">
        <v>3.5714285714285809E-2</v>
      </c>
      <c r="O33" s="112">
        <v>3.7037037037036979E-2</v>
      </c>
      <c r="P33" s="114">
        <v>3.5714285714285809E-2</v>
      </c>
      <c r="Q33" s="113">
        <v>-1.2931034482758674E-2</v>
      </c>
      <c r="R33" s="116">
        <v>-5.6743866437187873E-2</v>
      </c>
      <c r="S33" s="117">
        <f>+S37</f>
        <v>-3.0750612369895181E-2</v>
      </c>
      <c r="T33" s="117">
        <f>+T37</f>
        <v>1.6494012629501453E-2</v>
      </c>
      <c r="U33" s="117">
        <f>+U37</f>
        <v>-3.4852532130207337E-3</v>
      </c>
      <c r="V33" s="118">
        <f>+V37</f>
        <v>1.4405396184395958E-3</v>
      </c>
    </row>
    <row r="34" spans="4:23" x14ac:dyDescent="0.2">
      <c r="D34" s="119" t="s">
        <v>27</v>
      </c>
      <c r="E34" s="76"/>
      <c r="F34" s="120"/>
      <c r="G34" s="109"/>
      <c r="H34" s="110"/>
      <c r="I34" s="120"/>
      <c r="J34" s="109"/>
      <c r="K34" s="110"/>
      <c r="L34" s="121"/>
      <c r="M34" s="120"/>
      <c r="N34" s="110"/>
      <c r="O34" s="120"/>
      <c r="P34" s="110"/>
      <c r="Q34" s="122">
        <v>1.7075259996707892E-2</v>
      </c>
      <c r="R34" s="123"/>
      <c r="S34" s="124"/>
      <c r="T34" s="124"/>
      <c r="U34" s="124"/>
      <c r="V34" s="125"/>
    </row>
    <row r="35" spans="4:23" x14ac:dyDescent="0.2">
      <c r="D35" s="94" t="s">
        <v>26</v>
      </c>
      <c r="E35" s="126"/>
      <c r="F35" s="127" t="e">
        <f t="shared" ref="F35:J35" si="15">+F14/E14-1</f>
        <v>#VALUE!</v>
      </c>
      <c r="G35" s="128">
        <f t="shared" si="15"/>
        <v>1.5433333333333334</v>
      </c>
      <c r="H35" s="129">
        <f t="shared" si="15"/>
        <v>-0.62655702490170606</v>
      </c>
      <c r="I35" s="127">
        <f t="shared" si="15"/>
        <v>-3.0516191518298728</v>
      </c>
      <c r="J35" s="128">
        <f t="shared" si="15"/>
        <v>0.39970923939955139</v>
      </c>
      <c r="K35" s="129">
        <v>3.8520362389216967E-2</v>
      </c>
      <c r="L35" s="130">
        <v>3.8200936483683723E-2</v>
      </c>
      <c r="M35" s="127">
        <v>3.5750361574149458E-3</v>
      </c>
      <c r="N35" s="131">
        <v>-3.6142642514469525E-4</v>
      </c>
      <c r="O35" s="127">
        <v>3.5750361574149458E-3</v>
      </c>
      <c r="P35" s="131">
        <v>-3.6142642514469525E-4</v>
      </c>
      <c r="Q35" s="132">
        <v>8.2858335459388144E-3</v>
      </c>
      <c r="R35" s="133">
        <v>-5.8960374187529307E-2</v>
      </c>
      <c r="S35" s="134">
        <v>-3.6499999999999998E-2</v>
      </c>
      <c r="T35" s="134">
        <v>1.2500000000000001E-2</v>
      </c>
      <c r="U35" s="134">
        <v>-0.01</v>
      </c>
      <c r="V35" s="135">
        <v>-5.0000000000000001E-3</v>
      </c>
      <c r="W35" s="66" t="s">
        <v>56</v>
      </c>
    </row>
    <row r="36" spans="4:23" x14ac:dyDescent="0.2">
      <c r="D36" s="13" t="s">
        <v>25</v>
      </c>
      <c r="E36" s="62"/>
      <c r="F36" s="112"/>
      <c r="G36" s="113"/>
      <c r="H36" s="114">
        <f t="shared" ref="H36:V36" si="16">+H21/G21-1</f>
        <v>-718.31034808487914</v>
      </c>
      <c r="I36" s="112">
        <f t="shared" si="16"/>
        <v>6.157415463108288</v>
      </c>
      <c r="J36" s="113">
        <f t="shared" si="16"/>
        <v>0.85190829717416716</v>
      </c>
      <c r="K36" s="114">
        <v>0.158527141688803</v>
      </c>
      <c r="L36" s="115">
        <v>7.8048212765166713E-2</v>
      </c>
      <c r="M36" s="112">
        <v>7.8976358492329979E-2</v>
      </c>
      <c r="N36" s="136">
        <v>6.2503515662886366E-2</v>
      </c>
      <c r="O36" s="112">
        <v>7.8976358492329979E-2</v>
      </c>
      <c r="P36" s="136">
        <v>6.2503515662886366E-2</v>
      </c>
      <c r="Q36" s="137">
        <v>2.9560188685570088E-2</v>
      </c>
      <c r="R36" s="138">
        <v>9.982543375524866E-2</v>
      </c>
      <c r="S36" s="137">
        <f t="shared" si="16"/>
        <v>2.5414442228062883E-2</v>
      </c>
      <c r="T36" s="137">
        <f t="shared" si="16"/>
        <v>5.3155182394863054E-2</v>
      </c>
      <c r="U36" s="137">
        <f t="shared" si="16"/>
        <v>5.4005379371697027E-2</v>
      </c>
      <c r="V36" s="138">
        <f t="shared" si="16"/>
        <v>5.4824915563678411E-2</v>
      </c>
    </row>
    <row r="37" spans="4:23" x14ac:dyDescent="0.2">
      <c r="D37" s="94" t="s">
        <v>24</v>
      </c>
      <c r="E37" s="126"/>
      <c r="F37" s="127" t="e">
        <f t="shared" ref="F37:J37" si="17">+F25/E25-1</f>
        <v>#VALUE!</v>
      </c>
      <c r="G37" s="128">
        <f t="shared" si="17"/>
        <v>1.5430360460795245</v>
      </c>
      <c r="H37" s="129">
        <f t="shared" si="17"/>
        <v>-0.54265800047522483</v>
      </c>
      <c r="I37" s="127">
        <f t="shared" si="17"/>
        <v>-1.3631081743333406</v>
      </c>
      <c r="J37" s="128">
        <f t="shared" si="17"/>
        <v>-1.2346203267606519</v>
      </c>
      <c r="K37" s="129">
        <v>4.5823540024066745E-2</v>
      </c>
      <c r="L37" s="130">
        <v>4.088722418945312E-2</v>
      </c>
      <c r="M37" s="127">
        <v>8.8396600645714862E-3</v>
      </c>
      <c r="N37" s="131">
        <v>4.3330449033829321E-3</v>
      </c>
      <c r="O37" s="127">
        <v>8.8396600645714862E-3</v>
      </c>
      <c r="P37" s="131">
        <v>4.3330449033829321E-3</v>
      </c>
      <c r="Q37" s="132">
        <v>9.9665219336346755E-3</v>
      </c>
      <c r="R37" s="133">
        <v>-4.6172827260450466E-2</v>
      </c>
      <c r="S37" s="139">
        <f>+S25/R25-1</f>
        <v>-3.0750612369895181E-2</v>
      </c>
      <c r="T37" s="139">
        <f t="shared" ref="T37:V37" si="18">+T25/S25-1</f>
        <v>1.6494012629501453E-2</v>
      </c>
      <c r="U37" s="139">
        <f t="shared" si="18"/>
        <v>-3.4852532130207337E-3</v>
      </c>
      <c r="V37" s="140">
        <f t="shared" si="18"/>
        <v>1.4405396184395958E-3</v>
      </c>
    </row>
    <row r="38" spans="4:23" x14ac:dyDescent="0.2">
      <c r="D38" s="13" t="s">
        <v>32</v>
      </c>
      <c r="E38" s="62"/>
      <c r="F38" s="112" t="e">
        <f t="shared" ref="F38:U40" si="19">+F28/E28-1</f>
        <v>#DIV/0!</v>
      </c>
      <c r="G38" s="113" t="e">
        <f t="shared" si="19"/>
        <v>#DIV/0!</v>
      </c>
      <c r="H38" s="114" t="e">
        <f t="shared" si="19"/>
        <v>#DIV/0!</v>
      </c>
      <c r="I38" s="112" t="e">
        <f t="shared" si="19"/>
        <v>#DIV/0!</v>
      </c>
      <c r="J38" s="113" t="e">
        <f t="shared" si="19"/>
        <v>#DIV/0!</v>
      </c>
      <c r="K38" s="114">
        <v>0.13302285910825895</v>
      </c>
      <c r="L38" s="115">
        <v>9.5303814844001078E-2</v>
      </c>
      <c r="M38" s="141">
        <v>7.6029361460704603E-2</v>
      </c>
      <c r="N38" s="136">
        <v>9.1758824263269645E-2</v>
      </c>
      <c r="O38" s="142">
        <v>1.3592650559121511E-2</v>
      </c>
      <c r="P38" s="136">
        <v>9.1758824263269645E-2</v>
      </c>
      <c r="Q38" s="137">
        <v>3.9313866125976205E-2</v>
      </c>
      <c r="R38" s="138">
        <v>7.0000000000000062E-2</v>
      </c>
      <c r="S38" s="143">
        <v>0.06</v>
      </c>
      <c r="T38" s="143">
        <v>7.0000000000000007E-2</v>
      </c>
      <c r="U38" s="143">
        <v>7.0000000000000007E-2</v>
      </c>
      <c r="V38" s="144">
        <v>7.0000000000000007E-2</v>
      </c>
      <c r="W38" s="66" t="s">
        <v>56</v>
      </c>
    </row>
    <row r="39" spans="4:23" x14ac:dyDescent="0.2">
      <c r="D39" s="38" t="s">
        <v>31</v>
      </c>
      <c r="E39" s="76"/>
      <c r="F39" s="120" t="e">
        <f t="shared" si="19"/>
        <v>#DIV/0!</v>
      </c>
      <c r="G39" s="109" t="e">
        <f t="shared" si="19"/>
        <v>#DIV/0!</v>
      </c>
      <c r="H39" s="110">
        <f t="shared" si="19"/>
        <v>-0.71034808487987178</v>
      </c>
      <c r="I39" s="120">
        <f t="shared" si="19"/>
        <v>-0.60099428431141533</v>
      </c>
      <c r="J39" s="109">
        <f t="shared" si="19"/>
        <v>1.9375964969870547</v>
      </c>
      <c r="K39" s="110">
        <v>0.13317315238781346</v>
      </c>
      <c r="L39" s="121">
        <v>9.6634564849952698E-2</v>
      </c>
      <c r="M39" s="120">
        <v>7.727014940766086E-2</v>
      </c>
      <c r="N39" s="145">
        <v>9.1758824263269645E-2</v>
      </c>
      <c r="O39" s="146">
        <v>7.2808822898666747E-3</v>
      </c>
      <c r="P39" s="145">
        <v>9.1758824263269645E-2</v>
      </c>
      <c r="Q39" s="109">
        <v>4.1531745636655737E-2</v>
      </c>
      <c r="R39" s="110">
        <v>7.0000000000000062E-2</v>
      </c>
      <c r="S39" s="111">
        <f t="shared" si="19"/>
        <v>6.0000000000000053E-2</v>
      </c>
      <c r="T39" s="111">
        <f t="shared" si="19"/>
        <v>7.0000000000000062E-2</v>
      </c>
      <c r="U39" s="111">
        <f t="shared" si="19"/>
        <v>7.0000000000000062E-2</v>
      </c>
      <c r="V39" s="9">
        <f t="shared" ref="V39:V40" si="20">+V29/U29-1</f>
        <v>7.0000000000000284E-2</v>
      </c>
    </row>
    <row r="40" spans="4:23" x14ac:dyDescent="0.2">
      <c r="D40" s="94" t="s">
        <v>30</v>
      </c>
      <c r="E40" s="126"/>
      <c r="F40" s="127" t="e">
        <f t="shared" si="19"/>
        <v>#VALUE!</v>
      </c>
      <c r="G40" s="128">
        <f t="shared" si="19"/>
        <v>1.5433333333333334</v>
      </c>
      <c r="H40" s="129">
        <f t="shared" si="19"/>
        <v>-0.54267760157274136</v>
      </c>
      <c r="I40" s="127">
        <f t="shared" si="19"/>
        <v>-1.3630517525492327</v>
      </c>
      <c r="J40" s="128">
        <f t="shared" si="19"/>
        <v>-1.2348784341162007</v>
      </c>
      <c r="K40" s="129">
        <v>6.1487408279137012E-2</v>
      </c>
      <c r="L40" s="130">
        <v>5.1559170317869718E-2</v>
      </c>
      <c r="M40" s="127">
        <v>2.2501126839533425E-2</v>
      </c>
      <c r="N40" s="129">
        <v>2.2721617886757972E-2</v>
      </c>
      <c r="O40" s="147">
        <v>8.5284655811899146E-3</v>
      </c>
      <c r="P40" s="129">
        <v>2.1765141662395182E-2</v>
      </c>
      <c r="Q40" s="128">
        <v>1.6691557962654091E-2</v>
      </c>
      <c r="R40" s="129">
        <v>-2.0817244484431452E-2</v>
      </c>
      <c r="S40" s="148">
        <f t="shared" si="19"/>
        <v>-9.1065576320391584E-3</v>
      </c>
      <c r="T40" s="148">
        <f t="shared" si="19"/>
        <v>3.014519765354251E-2</v>
      </c>
      <c r="U40" s="148">
        <f t="shared" si="19"/>
        <v>1.5988672128668391E-2</v>
      </c>
      <c r="V40" s="149">
        <f t="shared" si="20"/>
        <v>2.0574973092442939E-2</v>
      </c>
    </row>
    <row r="41" spans="4:23" x14ac:dyDescent="0.2">
      <c r="D41" s="150" t="s">
        <v>57</v>
      </c>
      <c r="E41" s="150"/>
      <c r="F41" s="150"/>
      <c r="G41" s="150"/>
      <c r="H41" s="150"/>
      <c r="I41" s="150"/>
      <c r="J41" s="150"/>
      <c r="K41" s="150"/>
      <c r="L41" s="150"/>
      <c r="M41" s="150"/>
      <c r="N41" s="150"/>
      <c r="O41" s="150"/>
      <c r="P41" s="150"/>
      <c r="Q41" s="150"/>
      <c r="R41" s="151"/>
      <c r="S41" s="151"/>
      <c r="T41" s="151"/>
      <c r="U41" s="151"/>
      <c r="V41" s="151"/>
    </row>
    <row r="42" spans="4:23" x14ac:dyDescent="0.2">
      <c r="D42" s="150"/>
      <c r="E42" s="150"/>
      <c r="F42" s="150"/>
      <c r="G42" s="150"/>
      <c r="H42" s="150"/>
      <c r="I42" s="150"/>
      <c r="J42" s="150"/>
      <c r="K42" s="150"/>
      <c r="L42" s="150"/>
      <c r="M42" s="150"/>
      <c r="N42" s="150"/>
      <c r="O42" s="150"/>
      <c r="P42" s="150"/>
      <c r="Q42" s="150"/>
      <c r="R42" s="4"/>
      <c r="S42" s="4"/>
      <c r="T42" s="4"/>
      <c r="U42" s="4"/>
      <c r="V42" s="4"/>
    </row>
    <row r="43" spans="4:23" x14ac:dyDescent="0.2">
      <c r="D43" s="150"/>
      <c r="R43" s="152"/>
    </row>
  </sheetData>
  <mergeCells count="1">
    <mergeCell ref="F8:M8"/>
  </mergeCells>
  <pageMargins left="0.47" right="0.3" top="1" bottom="1" header="0.5" footer="0.5"/>
  <pageSetup paperSize="9" scale="96" orientation="landscape" r:id="rId1"/>
  <headerFooter alignWithMargins="0">
    <oddFooter>&amp;L&amp;D,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D6:W43"/>
  <sheetViews>
    <sheetView showGridLines="0" topLeftCell="C4" zoomScaleNormal="100" workbookViewId="0">
      <selection activeCell="D6" sqref="D6"/>
    </sheetView>
  </sheetViews>
  <sheetFormatPr defaultRowHeight="14.25" x14ac:dyDescent="0.2"/>
  <cols>
    <col min="1" max="3" width="9" style="6"/>
    <col min="4" max="4" width="30.125" style="6" customWidth="1"/>
    <col min="5" max="9" width="0" style="6" hidden="1" customWidth="1"/>
    <col min="10" max="10" width="12" style="6" hidden="1" customWidth="1"/>
    <col min="11" max="16384" width="9" style="6"/>
  </cols>
  <sheetData>
    <row r="6" spans="4:23" ht="19.5" x14ac:dyDescent="0.3">
      <c r="D6" s="279" t="s">
        <v>58</v>
      </c>
    </row>
    <row r="8" spans="4:23" x14ac:dyDescent="0.2">
      <c r="F8" s="325" t="s">
        <v>46</v>
      </c>
      <c r="G8" s="326"/>
      <c r="H8" s="326"/>
      <c r="I8" s="326"/>
      <c r="J8" s="326"/>
      <c r="K8" s="326"/>
      <c r="L8" s="326"/>
      <c r="M8" s="326"/>
      <c r="N8" s="153"/>
      <c r="O8" s="153"/>
      <c r="P8" s="153"/>
      <c r="Q8" s="153"/>
      <c r="R8" s="153"/>
      <c r="S8" s="154"/>
      <c r="T8" s="154"/>
      <c r="U8" s="154"/>
      <c r="V8" s="155"/>
    </row>
    <row r="9" spans="4:23" x14ac:dyDescent="0.2">
      <c r="D9" s="156"/>
      <c r="E9" s="157" t="str">
        <f>+'[1]Stb förmånen'!B9</f>
        <v xml:space="preserve">  -utveckling %</v>
      </c>
      <c r="F9" s="158">
        <f>+'[1]Stb förmånen AKT'!C9</f>
        <v>5.3999999999999999E-2</v>
      </c>
      <c r="G9" s="159">
        <f>+'[1]Stb förmånen AKT'!D9</f>
        <v>6.3130860658185517E-2</v>
      </c>
      <c r="H9" s="160">
        <f>+'[1]Stb förmånen AKT'!E9</f>
        <v>5.0561797752809001E-2</v>
      </c>
      <c r="I9" s="158">
        <f>+'[1]Stb förmånen AKT'!F9</f>
        <v>4.8128342245989275E-2</v>
      </c>
      <c r="J9" s="159">
        <f>+'[1]Stb förmånen AKT'!G9</f>
        <v>1.0204081632652962E-2</v>
      </c>
      <c r="K9" s="160">
        <v>2007</v>
      </c>
      <c r="L9" s="161">
        <v>2008</v>
      </c>
      <c r="M9" s="158">
        <v>2009</v>
      </c>
      <c r="N9" s="162">
        <v>2010</v>
      </c>
      <c r="O9" s="163">
        <v>2009</v>
      </c>
      <c r="P9" s="160">
        <v>2010</v>
      </c>
      <c r="Q9" s="164" t="s">
        <v>45</v>
      </c>
      <c r="R9" s="165">
        <v>2012</v>
      </c>
      <c r="S9" s="166">
        <v>2013</v>
      </c>
      <c r="T9" s="167">
        <v>20114</v>
      </c>
      <c r="U9" s="167">
        <v>2015</v>
      </c>
      <c r="V9" s="168">
        <v>2016</v>
      </c>
    </row>
    <row r="10" spans="4:23" x14ac:dyDescent="0.2">
      <c r="D10" s="156"/>
      <c r="E10" s="157"/>
      <c r="F10" s="158"/>
      <c r="G10" s="159"/>
      <c r="H10" s="160"/>
      <c r="I10" s="158"/>
      <c r="J10" s="159"/>
      <c r="K10" s="160"/>
      <c r="L10" s="169" t="s">
        <v>44</v>
      </c>
      <c r="M10" s="170" t="s">
        <v>44</v>
      </c>
      <c r="N10" s="171" t="s">
        <v>43</v>
      </c>
      <c r="O10" s="170" t="s">
        <v>42</v>
      </c>
      <c r="P10" s="171" t="s">
        <v>41</v>
      </c>
      <c r="Q10" s="164"/>
      <c r="R10" s="172"/>
      <c r="S10" s="173"/>
      <c r="T10" s="167"/>
      <c r="U10" s="167"/>
      <c r="V10" s="168"/>
    </row>
    <row r="11" spans="4:23" x14ac:dyDescent="0.2">
      <c r="D11" s="156" t="s">
        <v>47</v>
      </c>
      <c r="E11" s="174" t="str">
        <f>+'[1]Stb förmånen'!B10</f>
        <v>Avräkning</v>
      </c>
      <c r="F11" s="175">
        <f>+'[1]Stb förmånen AKT'!C10</f>
        <v>0</v>
      </c>
      <c r="G11" s="176">
        <f>+'[1]Stb förmånen AKT'!D10</f>
        <v>0</v>
      </c>
      <c r="H11" s="174">
        <f>+'[1]Stb förmånen AKT'!E10</f>
        <v>0</v>
      </c>
      <c r="I11" s="175">
        <f>+'[1]Stb förmånen AKT'!F10</f>
        <v>0</v>
      </c>
      <c r="J11" s="176">
        <f>+'[1]Stb förmånen AKT'!G10</f>
        <v>0</v>
      </c>
      <c r="K11" s="174">
        <v>21500</v>
      </c>
      <c r="L11" s="177">
        <v>21600</v>
      </c>
      <c r="M11" s="178">
        <v>22400</v>
      </c>
      <c r="N11" s="179">
        <v>23200</v>
      </c>
      <c r="O11" s="175">
        <v>22400</v>
      </c>
      <c r="P11" s="174">
        <v>23200</v>
      </c>
      <c r="Q11" s="175">
        <v>22900</v>
      </c>
      <c r="R11" s="180">
        <v>21600.565458588397</v>
      </c>
      <c r="S11" s="176">
        <f>+R25*(1+S33)</f>
        <v>21387.486790120369</v>
      </c>
      <c r="T11" s="176">
        <f>+S11*(1+T33)</f>
        <v>21741.087284258036</v>
      </c>
      <c r="U11" s="176">
        <f>+T11*(1+U33)</f>
        <v>21666.305218941638</v>
      </c>
      <c r="V11" s="174">
        <f>+U11*(1+V33)</f>
        <v>21698.547684146633</v>
      </c>
      <c r="W11" s="181"/>
    </row>
    <row r="12" spans="4:23" x14ac:dyDescent="0.2">
      <c r="D12" s="182" t="s">
        <v>40</v>
      </c>
      <c r="E12" s="183">
        <v>-150</v>
      </c>
      <c r="F12" s="184"/>
      <c r="G12" s="7"/>
      <c r="H12" s="183"/>
      <c r="I12" s="184"/>
      <c r="J12" s="7"/>
      <c r="K12" s="183"/>
      <c r="L12" s="185"/>
      <c r="M12" s="186"/>
      <c r="N12" s="187"/>
      <c r="O12" s="184"/>
      <c r="P12" s="183"/>
      <c r="Q12" s="184">
        <v>416.49650838833622</v>
      </c>
      <c r="R12" s="183"/>
      <c r="S12" s="7"/>
      <c r="T12" s="7"/>
      <c r="U12" s="7"/>
      <c r="V12" s="183"/>
      <c r="W12" s="181"/>
    </row>
    <row r="13" spans="4:23" x14ac:dyDescent="0.2">
      <c r="D13" s="188" t="s">
        <v>39</v>
      </c>
      <c r="E13" s="189"/>
      <c r="F13" s="190"/>
      <c r="G13" s="191"/>
      <c r="H13" s="189"/>
      <c r="I13" s="190"/>
      <c r="J13" s="191"/>
      <c r="K13" s="189"/>
      <c r="L13" s="192"/>
      <c r="M13" s="193"/>
      <c r="N13" s="194"/>
      <c r="O13" s="190"/>
      <c r="P13" s="189"/>
      <c r="Q13" s="190">
        <v>22483.503491611664</v>
      </c>
      <c r="R13" s="183"/>
      <c r="S13" s="7"/>
      <c r="T13" s="7"/>
      <c r="U13" s="7"/>
      <c r="V13" s="183"/>
    </row>
    <row r="14" spans="4:23" x14ac:dyDescent="0.2">
      <c r="D14" s="182" t="s">
        <v>48</v>
      </c>
      <c r="E14" s="183" t="e">
        <f>-'[1]Stb förmånen'!B13</f>
        <v>#VALUE!</v>
      </c>
      <c r="F14" s="184">
        <f>-'[1]Stb förmånen AKT'!C13</f>
        <v>300</v>
      </c>
      <c r="G14" s="7">
        <f>-'[1]Stb förmånen AKT'!D13</f>
        <v>763</v>
      </c>
      <c r="H14" s="183">
        <f>-'[1]Stb förmånen AKT'!E13</f>
        <v>284.93698999999833</v>
      </c>
      <c r="I14" s="184">
        <f>-'[1]Stb förmånen AKT'!F13</f>
        <v>-584.58218574875355</v>
      </c>
      <c r="J14" s="7">
        <f>-'[1]Stb förmånen AKT'!G13</f>
        <v>-818.24508658091509</v>
      </c>
      <c r="K14" s="183">
        <v>19909.824522693372</v>
      </c>
      <c r="L14" s="185">
        <v>20670.39846468607</v>
      </c>
      <c r="M14" s="186">
        <v>20744.295886585496</v>
      </c>
      <c r="N14" s="187">
        <v>20736.798349881064</v>
      </c>
      <c r="O14" s="184">
        <v>20744.295886585496</v>
      </c>
      <c r="P14" s="183">
        <v>20736.798349881064</v>
      </c>
      <c r="Q14" s="195">
        <v>20908.620009283877</v>
      </c>
      <c r="R14" s="183">
        <v>19675.839949791636</v>
      </c>
      <c r="S14" s="7">
        <f>+R14*(1+S35)</f>
        <v>19282.323150795804</v>
      </c>
      <c r="T14" s="7">
        <f t="shared" ref="T14:V14" si="0">+S14*(1+T35)</f>
        <v>19523.352190180751</v>
      </c>
      <c r="U14" s="7">
        <f t="shared" si="0"/>
        <v>19328.118668278945</v>
      </c>
      <c r="V14" s="183">
        <f t="shared" si="0"/>
        <v>19231.47807493755</v>
      </c>
    </row>
    <row r="15" spans="4:23" x14ac:dyDescent="0.2">
      <c r="D15" s="196" t="s">
        <v>38</v>
      </c>
      <c r="E15" s="197" t="e">
        <f>+E11-E14-E12</f>
        <v>#VALUE!</v>
      </c>
      <c r="F15" s="198">
        <f t="shared" ref="F15:J15" si="1">+F11-F14</f>
        <v>-300</v>
      </c>
      <c r="G15" s="199">
        <f t="shared" si="1"/>
        <v>-763</v>
      </c>
      <c r="H15" s="197">
        <f t="shared" si="1"/>
        <v>-284.93698999999833</v>
      </c>
      <c r="I15" s="198">
        <f t="shared" si="1"/>
        <v>584.58218574875355</v>
      </c>
      <c r="J15" s="199">
        <f t="shared" si="1"/>
        <v>818.24508658091509</v>
      </c>
      <c r="K15" s="197">
        <v>1590.1754773066277</v>
      </c>
      <c r="L15" s="200">
        <v>929.60153531393007</v>
      </c>
      <c r="M15" s="201">
        <v>1655.7041134145038</v>
      </c>
      <c r="N15" s="202">
        <v>2463.2016501189355</v>
      </c>
      <c r="O15" s="198">
        <v>1655.7041134145038</v>
      </c>
      <c r="P15" s="197">
        <v>2463.2016501189355</v>
      </c>
      <c r="Q15" s="198">
        <v>1574.8834823277866</v>
      </c>
      <c r="R15" s="197">
        <v>1924.7255087967606</v>
      </c>
      <c r="S15" s="199">
        <f>+S11-S14</f>
        <v>2105.1636393245644</v>
      </c>
      <c r="T15" s="199">
        <f>+T11-T14</f>
        <v>2217.7350940772849</v>
      </c>
      <c r="U15" s="199">
        <f>+U11-U14</f>
        <v>2338.1865506626928</v>
      </c>
      <c r="V15" s="197">
        <f>+V11-V14</f>
        <v>2467.0696092090839</v>
      </c>
    </row>
    <row r="16" spans="4:23" x14ac:dyDescent="0.2">
      <c r="D16" s="203" t="s">
        <v>37</v>
      </c>
      <c r="E16" s="204"/>
      <c r="F16" s="156"/>
      <c r="G16" s="205"/>
      <c r="H16" s="204"/>
      <c r="I16" s="156"/>
      <c r="J16" s="205"/>
      <c r="K16" s="204"/>
      <c r="L16" s="206"/>
      <c r="M16" s="207"/>
      <c r="N16" s="208"/>
      <c r="O16" s="156"/>
      <c r="P16" s="204"/>
      <c r="Q16" s="156"/>
      <c r="R16" s="204"/>
      <c r="S16" s="205"/>
      <c r="T16" s="205"/>
      <c r="U16" s="205"/>
      <c r="V16" s="204"/>
    </row>
    <row r="17" spans="4:23" x14ac:dyDescent="0.2">
      <c r="D17" s="182" t="s">
        <v>49</v>
      </c>
      <c r="E17" s="183"/>
      <c r="F17" s="184"/>
      <c r="G17" s="7"/>
      <c r="H17" s="183"/>
      <c r="I17" s="184">
        <f>+-'[1]Stb förmånen AKT'!F17</f>
        <v>0</v>
      </c>
      <c r="J17" s="7">
        <f>+-'[1]Stb förmånen AKT'!G17</f>
        <v>50</v>
      </c>
      <c r="K17" s="183">
        <v>322</v>
      </c>
      <c r="L17" s="185">
        <v>322</v>
      </c>
      <c r="M17" s="186">
        <v>322</v>
      </c>
      <c r="N17" s="187">
        <v>322</v>
      </c>
      <c r="O17" s="184">
        <v>322</v>
      </c>
      <c r="P17" s="183">
        <v>322</v>
      </c>
      <c r="Q17" s="184">
        <v>322</v>
      </c>
      <c r="R17" s="183">
        <v>322</v>
      </c>
      <c r="S17" s="7">
        <f>+R17</f>
        <v>322</v>
      </c>
      <c r="T17" s="7">
        <f t="shared" ref="T17:V19" si="2">+S17</f>
        <v>322</v>
      </c>
      <c r="U17" s="7">
        <f t="shared" si="2"/>
        <v>322</v>
      </c>
      <c r="V17" s="183">
        <f t="shared" si="2"/>
        <v>322</v>
      </c>
      <c r="W17" s="209" t="s">
        <v>50</v>
      </c>
    </row>
    <row r="18" spans="4:23" x14ac:dyDescent="0.2">
      <c r="D18" s="182" t="s">
        <v>51</v>
      </c>
      <c r="E18" s="183"/>
      <c r="F18" s="184"/>
      <c r="G18" s="7"/>
      <c r="H18" s="183">
        <f>+-'[1]Stb förmånen AKT'!E18</f>
        <v>64</v>
      </c>
      <c r="I18" s="184">
        <f>+-'[1]Stb förmånen AKT'!F18</f>
        <v>241</v>
      </c>
      <c r="J18" s="7">
        <f>+-'[1]Stb förmånen AKT'!G18</f>
        <v>420</v>
      </c>
      <c r="K18" s="183">
        <v>323.93826812000003</v>
      </c>
      <c r="L18" s="185">
        <v>384.06824269000003</v>
      </c>
      <c r="M18" s="186">
        <v>462.50545244999989</v>
      </c>
      <c r="N18" s="187">
        <v>501.57207299999982</v>
      </c>
      <c r="O18" s="184">
        <v>462.50545244999989</v>
      </c>
      <c r="P18" s="183">
        <v>501.57207299999982</v>
      </c>
      <c r="Q18" s="184">
        <v>537</v>
      </c>
      <c r="R18" s="183">
        <v>664</v>
      </c>
      <c r="S18" s="7">
        <f>+R18*(1+S38)</f>
        <v>703.84</v>
      </c>
      <c r="T18" s="7">
        <f t="shared" ref="T18:V18" si="3">+S18*(1+T38)</f>
        <v>753.10880000000009</v>
      </c>
      <c r="U18" s="7">
        <f t="shared" si="3"/>
        <v>805.82641600000011</v>
      </c>
      <c r="V18" s="183">
        <f t="shared" si="3"/>
        <v>862.23426512000015</v>
      </c>
      <c r="W18" s="209" t="s">
        <v>52</v>
      </c>
    </row>
    <row r="19" spans="4:23" x14ac:dyDescent="0.2">
      <c r="D19" s="182" t="s">
        <v>53</v>
      </c>
      <c r="E19" s="183"/>
      <c r="F19" s="184"/>
      <c r="G19" s="7"/>
      <c r="H19" s="183"/>
      <c r="I19" s="184">
        <f>+-'[1]Stb förmånen AKT'!F19</f>
        <v>216.9</v>
      </c>
      <c r="J19" s="7">
        <f>+-'[1]Stb förmånen AKT'!G19</f>
        <v>378</v>
      </c>
      <c r="K19" s="183">
        <v>175</v>
      </c>
      <c r="L19" s="185">
        <v>175</v>
      </c>
      <c r="M19" s="186">
        <v>175</v>
      </c>
      <c r="N19" s="187">
        <v>175</v>
      </c>
      <c r="O19" s="184">
        <v>175</v>
      </c>
      <c r="P19" s="183">
        <v>175</v>
      </c>
      <c r="Q19" s="184">
        <v>175</v>
      </c>
      <c r="R19" s="183">
        <v>175</v>
      </c>
      <c r="S19" s="7">
        <f>+R19</f>
        <v>175</v>
      </c>
      <c r="T19" s="7">
        <f t="shared" si="2"/>
        <v>175</v>
      </c>
      <c r="U19" s="7">
        <f t="shared" si="2"/>
        <v>175</v>
      </c>
      <c r="V19" s="183">
        <f t="shared" si="2"/>
        <v>175</v>
      </c>
      <c r="W19" s="209" t="s">
        <v>50</v>
      </c>
    </row>
    <row r="20" spans="4:23" x14ac:dyDescent="0.2">
      <c r="D20" s="182" t="s">
        <v>54</v>
      </c>
      <c r="E20" s="183"/>
      <c r="F20" s="184"/>
      <c r="G20" s="7">
        <f>-'[1]Stb förmånen AKT'!D21</f>
        <v>-8.918617614269797E-2</v>
      </c>
      <c r="H20" s="183">
        <f>-'[1]Stb förmånen AKT'!E21</f>
        <v>-2.583294672197356E-2</v>
      </c>
      <c r="I20" s="184">
        <f>-'[1]Stb förmånen AKT'!F21</f>
        <v>-1.0307493395146139E-2</v>
      </c>
      <c r="J20" s="7">
        <f>-'[1]Stb förmånen AKT'!G21</f>
        <v>-3.0279256490298501E-2</v>
      </c>
      <c r="K20" s="183">
        <v>618.30000000000007</v>
      </c>
      <c r="L20" s="185">
        <v>670.5</v>
      </c>
      <c r="M20" s="186">
        <v>714.6</v>
      </c>
      <c r="N20" s="187">
        <v>780.17085581853246</v>
      </c>
      <c r="O20" s="184">
        <v>714.6</v>
      </c>
      <c r="P20" s="183">
        <v>780.17085581853246</v>
      </c>
      <c r="Q20" s="184">
        <v>797.32290541753162</v>
      </c>
      <c r="R20" s="183">
        <v>853.13550879675893</v>
      </c>
      <c r="S20" s="7">
        <f>+R20*(1+S38)</f>
        <v>904.32363932456451</v>
      </c>
      <c r="T20" s="7">
        <f t="shared" ref="T20:V20" si="4">+S20*(1+T38)</f>
        <v>967.62629407728411</v>
      </c>
      <c r="U20" s="7">
        <f t="shared" si="4"/>
        <v>1035.360134662694</v>
      </c>
      <c r="V20" s="183">
        <f t="shared" si="4"/>
        <v>1107.8353440890826</v>
      </c>
      <c r="W20" s="209" t="s">
        <v>52</v>
      </c>
    </row>
    <row r="21" spans="4:23" x14ac:dyDescent="0.2">
      <c r="D21" s="210" t="s">
        <v>36</v>
      </c>
      <c r="E21" s="211"/>
      <c r="F21" s="212"/>
      <c r="G21" s="213">
        <f t="shared" ref="G21:V21" si="5">+G20+G19+G18+G17</f>
        <v>-8.918617614269797E-2</v>
      </c>
      <c r="H21" s="211">
        <f t="shared" si="5"/>
        <v>63.974167053278023</v>
      </c>
      <c r="I21" s="212">
        <f t="shared" si="5"/>
        <v>457.88969250660489</v>
      </c>
      <c r="J21" s="213">
        <f t="shared" si="5"/>
        <v>847.9697207435097</v>
      </c>
      <c r="K21" s="211">
        <v>1439.2382681200002</v>
      </c>
      <c r="L21" s="214">
        <v>1551.56824269</v>
      </c>
      <c r="M21" s="215">
        <v>1674.10545245</v>
      </c>
      <c r="N21" s="216">
        <v>1778.7429288185322</v>
      </c>
      <c r="O21" s="212">
        <v>1674.10545245</v>
      </c>
      <c r="P21" s="211">
        <v>1778.7429288185322</v>
      </c>
      <c r="Q21" s="212">
        <v>1831.3229054175317</v>
      </c>
      <c r="R21" s="211">
        <v>2014.135508796759</v>
      </c>
      <c r="S21" s="213">
        <f t="shared" si="5"/>
        <v>2105.1636393245644</v>
      </c>
      <c r="T21" s="213">
        <f t="shared" si="5"/>
        <v>2217.735094077284</v>
      </c>
      <c r="U21" s="213">
        <f t="shared" si="5"/>
        <v>2338.1865506626941</v>
      </c>
      <c r="V21" s="211">
        <f t="shared" si="5"/>
        <v>2467.069609209083</v>
      </c>
    </row>
    <row r="22" spans="4:23" x14ac:dyDescent="0.2">
      <c r="D22" s="217"/>
      <c r="E22" s="183"/>
      <c r="F22" s="184"/>
      <c r="G22" s="7"/>
      <c r="H22" s="183"/>
      <c r="I22" s="184"/>
      <c r="J22" s="7"/>
      <c r="K22" s="183"/>
      <c r="L22" s="185"/>
      <c r="M22" s="186"/>
      <c r="N22" s="187"/>
      <c r="O22" s="184"/>
      <c r="P22" s="183"/>
      <c r="Q22" s="184"/>
      <c r="R22" s="183"/>
      <c r="S22" s="7"/>
      <c r="T22" s="7"/>
      <c r="U22" s="7"/>
      <c r="V22" s="183"/>
    </row>
    <row r="23" spans="4:23" x14ac:dyDescent="0.2">
      <c r="D23" s="156" t="s">
        <v>47</v>
      </c>
      <c r="E23" s="174" t="e">
        <f>+E11-E12</f>
        <v>#VALUE!</v>
      </c>
      <c r="F23" s="175">
        <f t="shared" ref="F23:J23" si="6">+F11</f>
        <v>0</v>
      </c>
      <c r="G23" s="176">
        <f t="shared" si="6"/>
        <v>0</v>
      </c>
      <c r="H23" s="174">
        <f t="shared" si="6"/>
        <v>0</v>
      </c>
      <c r="I23" s="175">
        <f t="shared" si="6"/>
        <v>0</v>
      </c>
      <c r="J23" s="176">
        <f t="shared" si="6"/>
        <v>0</v>
      </c>
      <c r="K23" s="174">
        <v>21500</v>
      </c>
      <c r="L23" s="177">
        <v>21600</v>
      </c>
      <c r="M23" s="178">
        <v>22400</v>
      </c>
      <c r="N23" s="179">
        <v>23200</v>
      </c>
      <c r="O23" s="175">
        <v>22400</v>
      </c>
      <c r="P23" s="174">
        <v>23200</v>
      </c>
      <c r="Q23" s="175">
        <v>22900</v>
      </c>
      <c r="R23" s="174">
        <v>21600.565458588397</v>
      </c>
      <c r="S23" s="176">
        <f>+S11</f>
        <v>21387.486790120369</v>
      </c>
      <c r="T23" s="176">
        <f>+T11</f>
        <v>21741.087284258036</v>
      </c>
      <c r="U23" s="176">
        <f>+U11</f>
        <v>21666.305218941638</v>
      </c>
      <c r="V23" s="174">
        <f>+V11</f>
        <v>21698.547684146633</v>
      </c>
    </row>
    <row r="24" spans="4:23" x14ac:dyDescent="0.2">
      <c r="D24" s="218" t="s">
        <v>35</v>
      </c>
      <c r="E24" s="183"/>
      <c r="F24" s="184"/>
      <c r="G24" s="7"/>
      <c r="H24" s="183"/>
      <c r="I24" s="184"/>
      <c r="J24" s="7"/>
      <c r="K24" s="183"/>
      <c r="L24" s="185"/>
      <c r="M24" s="186">
        <v>0</v>
      </c>
      <c r="N24" s="219">
        <v>22515.541278699595</v>
      </c>
      <c r="O24" s="184"/>
      <c r="P24" s="220">
        <v>22515.541278699595</v>
      </c>
      <c r="Q24" s="221"/>
      <c r="R24" s="183"/>
      <c r="S24" s="7"/>
      <c r="T24" s="7"/>
      <c r="U24" s="7"/>
      <c r="V24" s="183"/>
    </row>
    <row r="25" spans="4:23" x14ac:dyDescent="0.2">
      <c r="D25" s="182" t="s">
        <v>34</v>
      </c>
      <c r="E25" s="183" t="e">
        <f t="shared" ref="E25:J25" si="7">+E21+E14</f>
        <v>#VALUE!</v>
      </c>
      <c r="F25" s="184">
        <f t="shared" si="7"/>
        <v>300</v>
      </c>
      <c r="G25" s="7">
        <f t="shared" si="7"/>
        <v>762.91081382385732</v>
      </c>
      <c r="H25" s="183">
        <f t="shared" si="7"/>
        <v>348.91115705327638</v>
      </c>
      <c r="I25" s="184">
        <f t="shared" si="7"/>
        <v>-126.69249324214866</v>
      </c>
      <c r="J25" s="7">
        <f t="shared" si="7"/>
        <v>29.724634162594612</v>
      </c>
      <c r="K25" s="183">
        <v>21349.062790813372</v>
      </c>
      <c r="L25" s="185">
        <v>22221.966707376068</v>
      </c>
      <c r="M25" s="186">
        <v>22418.401339035496</v>
      </c>
      <c r="N25" s="187">
        <v>22515.541278699595</v>
      </c>
      <c r="O25" s="184">
        <v>22418.401339035496</v>
      </c>
      <c r="P25" s="183">
        <v>22515.541278699595</v>
      </c>
      <c r="Q25" s="184">
        <v>22739.942914701409</v>
      </c>
      <c r="R25" s="183">
        <v>21689.975458588397</v>
      </c>
      <c r="S25" s="7">
        <f>+S21+S14</f>
        <v>21387.486790120369</v>
      </c>
      <c r="T25" s="7">
        <f>+T21+T14</f>
        <v>21741.087284258036</v>
      </c>
      <c r="U25" s="7">
        <f>+U21+U14</f>
        <v>21666.305218941638</v>
      </c>
      <c r="V25" s="183">
        <f>+V21+V14</f>
        <v>21698.547684146633</v>
      </c>
      <c r="W25" s="7"/>
    </row>
    <row r="26" spans="4:23" x14ac:dyDescent="0.2">
      <c r="D26" s="222" t="s">
        <v>33</v>
      </c>
      <c r="E26" s="223" t="e">
        <f t="shared" ref="E26:V26" si="8">+E23-E25</f>
        <v>#VALUE!</v>
      </c>
      <c r="F26" s="224">
        <f t="shared" si="8"/>
        <v>-300</v>
      </c>
      <c r="G26" s="225">
        <f t="shared" si="8"/>
        <v>-762.91081382385732</v>
      </c>
      <c r="H26" s="223">
        <f t="shared" si="8"/>
        <v>-348.91115705327638</v>
      </c>
      <c r="I26" s="224">
        <f t="shared" si="8"/>
        <v>126.69249324214866</v>
      </c>
      <c r="J26" s="225">
        <f t="shared" si="8"/>
        <v>-29.724634162594612</v>
      </c>
      <c r="K26" s="223">
        <v>150.93720918662802</v>
      </c>
      <c r="L26" s="226">
        <v>-621.96670737606837</v>
      </c>
      <c r="M26" s="227">
        <v>-18.401339035495766</v>
      </c>
      <c r="N26" s="228">
        <v>684.45872130040516</v>
      </c>
      <c r="O26" s="224">
        <v>-18.401339035495766</v>
      </c>
      <c r="P26" s="223">
        <v>684.45872130040516</v>
      </c>
      <c r="Q26" s="224">
        <v>160.05708529859112</v>
      </c>
      <c r="R26" s="223">
        <v>-89.409999999999854</v>
      </c>
      <c r="S26" s="225">
        <f t="shared" si="8"/>
        <v>0</v>
      </c>
      <c r="T26" s="225">
        <f t="shared" si="8"/>
        <v>0</v>
      </c>
      <c r="U26" s="225">
        <f t="shared" si="8"/>
        <v>0</v>
      </c>
      <c r="V26" s="223">
        <f t="shared" si="8"/>
        <v>0</v>
      </c>
      <c r="W26" s="6" t="s">
        <v>55</v>
      </c>
    </row>
    <row r="27" spans="4:23" x14ac:dyDescent="0.2">
      <c r="E27" s="181" t="e">
        <f t="shared" ref="E27:J27" si="9">+E26</f>
        <v>#VALUE!</v>
      </c>
      <c r="F27" s="181">
        <f t="shared" si="9"/>
        <v>-300</v>
      </c>
      <c r="G27" s="181">
        <f t="shared" si="9"/>
        <v>-762.91081382385732</v>
      </c>
      <c r="H27" s="181">
        <f t="shared" si="9"/>
        <v>-348.91115705327638</v>
      </c>
      <c r="I27" s="181">
        <f t="shared" si="9"/>
        <v>126.69249324214866</v>
      </c>
      <c r="J27" s="181">
        <f t="shared" si="9"/>
        <v>-29.724634162594612</v>
      </c>
      <c r="K27" s="181">
        <v>150.93720918662802</v>
      </c>
      <c r="L27" s="181"/>
      <c r="M27" s="181"/>
      <c r="N27" s="7"/>
      <c r="O27" s="181"/>
      <c r="P27" s="7"/>
      <c r="R27" s="229"/>
      <c r="S27" s="217"/>
      <c r="T27" s="217"/>
      <c r="U27" s="217"/>
      <c r="V27" s="217"/>
    </row>
    <row r="28" spans="4:23" x14ac:dyDescent="0.2">
      <c r="D28" s="230" t="s">
        <v>32</v>
      </c>
      <c r="E28" s="174">
        <f>+'[1]Stb förmånen'!B27</f>
        <v>0</v>
      </c>
      <c r="F28" s="175">
        <f>+'[1]Stb förmånen AKT'!C27</f>
        <v>0</v>
      </c>
      <c r="G28" s="176">
        <f>+'[1]Stb förmånen AKT'!D27</f>
        <v>0</v>
      </c>
      <c r="H28" s="174">
        <f>+'[1]Stb förmånen AKT'!E27</f>
        <v>0</v>
      </c>
      <c r="I28" s="175">
        <f>+'[1]Stb förmånen AKT'!F27</f>
        <v>0</v>
      </c>
      <c r="J28" s="176">
        <f>+'[1]Stb förmånen AKT'!G27</f>
        <v>0</v>
      </c>
      <c r="K28" s="174">
        <v>5672.8547157347002</v>
      </c>
      <c r="L28" s="177">
        <v>6213.4994111999986</v>
      </c>
      <c r="M28" s="231">
        <v>6685.907803869999</v>
      </c>
      <c r="N28" s="232">
        <v>7299.3988430857298</v>
      </c>
      <c r="O28" s="231">
        <v>6297.9573374457468</v>
      </c>
      <c r="P28" s="174">
        <v>6875.8504979900008</v>
      </c>
      <c r="Q28" s="175">
        <v>7146.1667639702064</v>
      </c>
      <c r="R28" s="174">
        <v>7646.3984374481215</v>
      </c>
      <c r="S28" s="176">
        <f>+R28*(1+S38)</f>
        <v>8105.182343695009</v>
      </c>
      <c r="T28" s="176">
        <f t="shared" ref="T28:V28" si="10">+S28*(1+T38)</f>
        <v>8672.54510775366</v>
      </c>
      <c r="U28" s="176">
        <f t="shared" si="10"/>
        <v>9279.6232652964172</v>
      </c>
      <c r="V28" s="174">
        <f t="shared" si="10"/>
        <v>9929.1968938671671</v>
      </c>
    </row>
    <row r="29" spans="4:23" x14ac:dyDescent="0.2">
      <c r="D29" s="182" t="s">
        <v>31</v>
      </c>
      <c r="E29" s="183">
        <f>+E28-E20</f>
        <v>0</v>
      </c>
      <c r="F29" s="184">
        <f t="shared" ref="F29:V29" si="11">+F28-F20</f>
        <v>0</v>
      </c>
      <c r="G29" s="7">
        <f t="shared" si="11"/>
        <v>8.918617614269797E-2</v>
      </c>
      <c r="H29" s="183">
        <f t="shared" si="11"/>
        <v>2.583294672197356E-2</v>
      </c>
      <c r="I29" s="184">
        <f t="shared" si="11"/>
        <v>1.0307493395146139E-2</v>
      </c>
      <c r="J29" s="7">
        <f t="shared" si="11"/>
        <v>3.0279256490298501E-2</v>
      </c>
      <c r="K29" s="183">
        <v>5054.5547157347</v>
      </c>
      <c r="L29" s="185">
        <v>5542.9994111999986</v>
      </c>
      <c r="M29" s="184">
        <v>5971.3078038699987</v>
      </c>
      <c r="N29" s="233">
        <v>6519.227987267197</v>
      </c>
      <c r="O29" s="184">
        <v>5583.3573374457465</v>
      </c>
      <c r="P29" s="183">
        <v>6095.679642171468</v>
      </c>
      <c r="Q29" s="184">
        <v>6348.8438585526746</v>
      </c>
      <c r="R29" s="183">
        <v>6793.2629286513629</v>
      </c>
      <c r="S29" s="7">
        <f t="shared" si="11"/>
        <v>7200.8587043704447</v>
      </c>
      <c r="T29" s="7">
        <f t="shared" si="11"/>
        <v>7704.918813676376</v>
      </c>
      <c r="U29" s="7">
        <f t="shared" si="11"/>
        <v>8244.2631306337225</v>
      </c>
      <c r="V29" s="183">
        <f t="shared" si="11"/>
        <v>8821.3615497780847</v>
      </c>
    </row>
    <row r="30" spans="4:23" x14ac:dyDescent="0.2">
      <c r="D30" s="234" t="s">
        <v>30</v>
      </c>
      <c r="E30" s="235" t="e">
        <f>+E29+E25</f>
        <v>#VALUE!</v>
      </c>
      <c r="F30" s="236">
        <f t="shared" ref="F30:V30" si="12">+F29+F25</f>
        <v>300</v>
      </c>
      <c r="G30" s="237">
        <f t="shared" si="12"/>
        <v>763</v>
      </c>
      <c r="H30" s="235">
        <f t="shared" si="12"/>
        <v>348.93698999999833</v>
      </c>
      <c r="I30" s="236">
        <f t="shared" si="12"/>
        <v>-126.68218574875351</v>
      </c>
      <c r="J30" s="237">
        <f t="shared" si="12"/>
        <v>29.754913419084911</v>
      </c>
      <c r="K30" s="235">
        <v>26403.617506548071</v>
      </c>
      <c r="L30" s="238">
        <v>27764.966118576067</v>
      </c>
      <c r="M30" s="236">
        <v>28389.709142905493</v>
      </c>
      <c r="N30" s="239">
        <v>29034.769265966792</v>
      </c>
      <c r="O30" s="236">
        <v>28001.758676481244</v>
      </c>
      <c r="P30" s="235">
        <v>28611.220920871063</v>
      </c>
      <c r="Q30" s="236">
        <v>29088.786773254084</v>
      </c>
      <c r="R30" s="235">
        <v>28483.238387239759</v>
      </c>
      <c r="S30" s="237">
        <f t="shared" si="12"/>
        <v>28588.345494490815</v>
      </c>
      <c r="T30" s="237">
        <f t="shared" si="12"/>
        <v>29446.006097934413</v>
      </c>
      <c r="U30" s="237">
        <f t="shared" si="12"/>
        <v>29910.568349575362</v>
      </c>
      <c r="V30" s="235">
        <f t="shared" si="12"/>
        <v>30519.909233924718</v>
      </c>
    </row>
    <row r="31" spans="4:23" ht="28.5" x14ac:dyDescent="0.2">
      <c r="D31" s="240" t="s">
        <v>29</v>
      </c>
      <c r="E31" s="241"/>
      <c r="F31" s="242"/>
      <c r="G31" s="243"/>
      <c r="H31" s="241">
        <f>+H20/G20-1</f>
        <v>-0.71034808487987178</v>
      </c>
      <c r="I31" s="242">
        <f>+I20/H20-1</f>
        <v>-0.60099428431141533</v>
      </c>
      <c r="J31" s="243">
        <f>+J20/I20-1</f>
        <v>1.9375964969870547</v>
      </c>
      <c r="K31" s="241">
        <v>0.13179571663920919</v>
      </c>
      <c r="L31" s="244">
        <v>8.4425036390101793E-2</v>
      </c>
      <c r="M31" s="242"/>
      <c r="N31" s="241">
        <v>9.1758824263269645E-2</v>
      </c>
      <c r="O31" s="242">
        <v>6.577181208053684E-2</v>
      </c>
      <c r="P31" s="241">
        <v>9.1758824263269645E-2</v>
      </c>
      <c r="Q31" s="242">
        <v>4.1022248234648728E-2</v>
      </c>
      <c r="R31" s="241">
        <v>0.13700776823734606</v>
      </c>
      <c r="S31" s="243">
        <f t="shared" ref="S31:V31" si="13">+(S20+S18)/(R20+R18)-1</f>
        <v>5.9999999999999831E-2</v>
      </c>
      <c r="T31" s="243">
        <f t="shared" si="13"/>
        <v>7.0000000000000062E-2</v>
      </c>
      <c r="U31" s="243">
        <f t="shared" si="13"/>
        <v>7.0000000000000062E-2</v>
      </c>
      <c r="V31" s="241">
        <f t="shared" si="13"/>
        <v>7.0000000000000062E-2</v>
      </c>
    </row>
    <row r="32" spans="4:23" x14ac:dyDescent="0.2">
      <c r="F32" s="245"/>
      <c r="G32" s="245"/>
      <c r="H32" s="245"/>
      <c r="I32" s="245"/>
      <c r="J32" s="245"/>
      <c r="K32" s="245"/>
      <c r="L32" s="245"/>
      <c r="M32" s="245"/>
      <c r="N32" s="246"/>
      <c r="O32" s="245"/>
      <c r="P32" s="246"/>
      <c r="Q32" s="245"/>
      <c r="R32" s="247"/>
      <c r="S32" s="246"/>
      <c r="T32" s="246"/>
      <c r="U32" s="246"/>
      <c r="V32" s="246"/>
    </row>
    <row r="33" spans="4:23" x14ac:dyDescent="0.2">
      <c r="D33" s="156" t="s">
        <v>28</v>
      </c>
      <c r="E33" s="205"/>
      <c r="F33" s="248" t="e">
        <f t="shared" ref="F33:J33" si="14">+F11/E11-1</f>
        <v>#VALUE!</v>
      </c>
      <c r="G33" s="249" t="e">
        <f t="shared" si="14"/>
        <v>#DIV/0!</v>
      </c>
      <c r="H33" s="250" t="e">
        <f t="shared" si="14"/>
        <v>#DIV/0!</v>
      </c>
      <c r="I33" s="248" t="e">
        <f t="shared" si="14"/>
        <v>#DIV/0!</v>
      </c>
      <c r="J33" s="249" t="e">
        <f t="shared" si="14"/>
        <v>#DIV/0!</v>
      </c>
      <c r="K33" s="250">
        <v>3.8647342995169032E-2</v>
      </c>
      <c r="L33" s="251">
        <v>4.6511627906977715E-3</v>
      </c>
      <c r="M33" s="248">
        <v>3.7037037037036979E-2</v>
      </c>
      <c r="N33" s="250">
        <v>3.5714285714285809E-2</v>
      </c>
      <c r="O33" s="248">
        <v>3.7037037037036979E-2</v>
      </c>
      <c r="P33" s="250">
        <v>3.5714285714285809E-2</v>
      </c>
      <c r="Q33" s="249">
        <v>-1.2931034482758674E-2</v>
      </c>
      <c r="R33" s="252">
        <v>-5.6743866437187873E-2</v>
      </c>
      <c r="S33" s="253">
        <f>+S37</f>
        <v>-1.3946012481459658E-2</v>
      </c>
      <c r="T33" s="253">
        <f>+T37</f>
        <v>1.6533054940377934E-2</v>
      </c>
      <c r="U33" s="253">
        <f>+U37</f>
        <v>-3.4396653828139279E-3</v>
      </c>
      <c r="V33" s="254">
        <f>+V37</f>
        <v>1.4881386041218914E-3</v>
      </c>
    </row>
    <row r="34" spans="4:23" x14ac:dyDescent="0.2">
      <c r="D34" s="255" t="s">
        <v>27</v>
      </c>
      <c r="E34" s="217"/>
      <c r="F34" s="256"/>
      <c r="G34" s="246"/>
      <c r="H34" s="247"/>
      <c r="I34" s="256"/>
      <c r="J34" s="246"/>
      <c r="K34" s="247"/>
      <c r="L34" s="257"/>
      <c r="M34" s="256"/>
      <c r="N34" s="247"/>
      <c r="O34" s="256"/>
      <c r="P34" s="247"/>
      <c r="Q34" s="258">
        <v>1.7075259996707892E-2</v>
      </c>
      <c r="R34" s="259"/>
      <c r="S34" s="260"/>
      <c r="T34" s="260"/>
      <c r="U34" s="260"/>
      <c r="V34" s="259"/>
    </row>
    <row r="35" spans="4:23" x14ac:dyDescent="0.2">
      <c r="D35" s="234" t="s">
        <v>26</v>
      </c>
      <c r="E35" s="261"/>
      <c r="F35" s="262" t="e">
        <f t="shared" ref="F35:J35" si="15">+F14/E14-1</f>
        <v>#VALUE!</v>
      </c>
      <c r="G35" s="263">
        <f t="shared" si="15"/>
        <v>1.5433333333333334</v>
      </c>
      <c r="H35" s="264">
        <f t="shared" si="15"/>
        <v>-0.62655702490170606</v>
      </c>
      <c r="I35" s="262">
        <f t="shared" si="15"/>
        <v>-3.0516191518298728</v>
      </c>
      <c r="J35" s="263">
        <f t="shared" si="15"/>
        <v>0.39970923939955139</v>
      </c>
      <c r="K35" s="264">
        <v>3.8520362389216967E-2</v>
      </c>
      <c r="L35" s="265">
        <v>3.8200936483683723E-2</v>
      </c>
      <c r="M35" s="262">
        <v>3.5750361574149458E-3</v>
      </c>
      <c r="N35" s="266">
        <v>-3.6142642514469525E-4</v>
      </c>
      <c r="O35" s="262">
        <v>3.5750361574149458E-3</v>
      </c>
      <c r="P35" s="266">
        <v>-3.6142642514469525E-4</v>
      </c>
      <c r="Q35" s="267">
        <v>8.2858335459388144E-3</v>
      </c>
      <c r="R35" s="266">
        <v>-5.8960374187529307E-2</v>
      </c>
      <c r="S35" s="267">
        <v>-0.02</v>
      </c>
      <c r="T35" s="267">
        <v>1.2500000000000001E-2</v>
      </c>
      <c r="U35" s="267">
        <v>-0.01</v>
      </c>
      <c r="V35" s="266">
        <v>-5.0000000000000001E-3</v>
      </c>
      <c r="W35" s="209" t="s">
        <v>56</v>
      </c>
    </row>
    <row r="36" spans="4:23" x14ac:dyDescent="0.2">
      <c r="D36" s="156" t="s">
        <v>25</v>
      </c>
      <c r="E36" s="205"/>
      <c r="F36" s="248"/>
      <c r="G36" s="249"/>
      <c r="H36" s="250">
        <f t="shared" ref="H36:V36" si="16">+H21/G21-1</f>
        <v>-718.31034808487914</v>
      </c>
      <c r="I36" s="248">
        <f t="shared" si="16"/>
        <v>6.157415463108288</v>
      </c>
      <c r="J36" s="249">
        <f t="shared" si="16"/>
        <v>0.85190829717416716</v>
      </c>
      <c r="K36" s="250">
        <v>0.158527141688803</v>
      </c>
      <c r="L36" s="251">
        <v>7.8048212765166713E-2</v>
      </c>
      <c r="M36" s="248">
        <v>7.8976358492329979E-2</v>
      </c>
      <c r="N36" s="250">
        <v>6.2503515662886366E-2</v>
      </c>
      <c r="O36" s="248">
        <v>7.8976358492329979E-2</v>
      </c>
      <c r="P36" s="250">
        <v>6.2503515662886366E-2</v>
      </c>
      <c r="Q36" s="249">
        <v>2.9560188685570088E-2</v>
      </c>
      <c r="R36" s="250">
        <v>9.982543375524866E-2</v>
      </c>
      <c r="S36" s="249">
        <f t="shared" si="16"/>
        <v>4.5194640643710038E-2</v>
      </c>
      <c r="T36" s="249">
        <f t="shared" si="16"/>
        <v>5.3473968792676629E-2</v>
      </c>
      <c r="U36" s="249">
        <f t="shared" si="16"/>
        <v>5.43128243346509E-2</v>
      </c>
      <c r="V36" s="250">
        <f t="shared" si="16"/>
        <v>5.5120947689079935E-2</v>
      </c>
    </row>
    <row r="37" spans="4:23" x14ac:dyDescent="0.2">
      <c r="D37" s="234" t="s">
        <v>24</v>
      </c>
      <c r="E37" s="261"/>
      <c r="F37" s="262" t="e">
        <f t="shared" ref="F37:J37" si="17">+F25/E25-1</f>
        <v>#VALUE!</v>
      </c>
      <c r="G37" s="263">
        <f t="shared" si="17"/>
        <v>1.5430360460795245</v>
      </c>
      <c r="H37" s="264">
        <f t="shared" si="17"/>
        <v>-0.54265800047522483</v>
      </c>
      <c r="I37" s="262">
        <f t="shared" si="17"/>
        <v>-1.3631081743333406</v>
      </c>
      <c r="J37" s="263">
        <f t="shared" si="17"/>
        <v>-1.2346203267606519</v>
      </c>
      <c r="K37" s="264">
        <v>4.5823540024066745E-2</v>
      </c>
      <c r="L37" s="265">
        <v>4.088722418945312E-2</v>
      </c>
      <c r="M37" s="262">
        <v>8.8396600645714862E-3</v>
      </c>
      <c r="N37" s="266">
        <v>4.3330449033829321E-3</v>
      </c>
      <c r="O37" s="262">
        <v>8.8396600645714862E-3</v>
      </c>
      <c r="P37" s="266">
        <v>4.3330449033829321E-3</v>
      </c>
      <c r="Q37" s="267">
        <v>9.9665219336346755E-3</v>
      </c>
      <c r="R37" s="266">
        <v>-4.6172827260450466E-2</v>
      </c>
      <c r="S37" s="268">
        <f>+S25/R25-1</f>
        <v>-1.3946012481459658E-2</v>
      </c>
      <c r="T37" s="268">
        <f t="shared" ref="T37:V37" si="18">+T25/S25-1</f>
        <v>1.6533054940377934E-2</v>
      </c>
      <c r="U37" s="268">
        <f t="shared" si="18"/>
        <v>-3.4396653828139279E-3</v>
      </c>
      <c r="V37" s="269">
        <f t="shared" si="18"/>
        <v>1.4881386041218914E-3</v>
      </c>
    </row>
    <row r="38" spans="4:23" x14ac:dyDescent="0.2">
      <c r="D38" s="156" t="s">
        <v>32</v>
      </c>
      <c r="E38" s="205"/>
      <c r="F38" s="248" t="e">
        <f t="shared" ref="F38:U40" si="19">+F28/E28-1</f>
        <v>#DIV/0!</v>
      </c>
      <c r="G38" s="249" t="e">
        <f t="shared" si="19"/>
        <v>#DIV/0!</v>
      </c>
      <c r="H38" s="250" t="e">
        <f t="shared" si="19"/>
        <v>#DIV/0!</v>
      </c>
      <c r="I38" s="248" t="e">
        <f t="shared" si="19"/>
        <v>#DIV/0!</v>
      </c>
      <c r="J38" s="249" t="e">
        <f t="shared" si="19"/>
        <v>#DIV/0!</v>
      </c>
      <c r="K38" s="250">
        <v>0.13302285910825895</v>
      </c>
      <c r="L38" s="251">
        <v>9.5303814844001078E-2</v>
      </c>
      <c r="M38" s="270">
        <v>7.6029361460704603E-2</v>
      </c>
      <c r="N38" s="250">
        <v>9.1758824263269645E-2</v>
      </c>
      <c r="O38" s="271">
        <v>1.3592650559121511E-2</v>
      </c>
      <c r="P38" s="250">
        <v>9.1758824263269645E-2</v>
      </c>
      <c r="Q38" s="249">
        <v>3.9313866125976205E-2</v>
      </c>
      <c r="R38" s="250">
        <v>7.0000000000000062E-2</v>
      </c>
      <c r="S38" s="249">
        <v>0.06</v>
      </c>
      <c r="T38" s="249">
        <v>7.0000000000000007E-2</v>
      </c>
      <c r="U38" s="249">
        <v>7.0000000000000007E-2</v>
      </c>
      <c r="V38" s="250">
        <v>7.0000000000000007E-2</v>
      </c>
      <c r="W38" s="209" t="s">
        <v>56</v>
      </c>
    </row>
    <row r="39" spans="4:23" x14ac:dyDescent="0.2">
      <c r="D39" s="182" t="s">
        <v>31</v>
      </c>
      <c r="E39" s="217"/>
      <c r="F39" s="256" t="e">
        <f t="shared" si="19"/>
        <v>#DIV/0!</v>
      </c>
      <c r="G39" s="246" t="e">
        <f t="shared" si="19"/>
        <v>#DIV/0!</v>
      </c>
      <c r="H39" s="247">
        <f t="shared" si="19"/>
        <v>-0.71034808487987178</v>
      </c>
      <c r="I39" s="256">
        <f t="shared" si="19"/>
        <v>-0.60099428431141533</v>
      </c>
      <c r="J39" s="246">
        <f t="shared" si="19"/>
        <v>1.9375964969870547</v>
      </c>
      <c r="K39" s="247">
        <v>0.13317315238781346</v>
      </c>
      <c r="L39" s="257">
        <v>9.6634564849952698E-2</v>
      </c>
      <c r="M39" s="256">
        <v>7.727014940766086E-2</v>
      </c>
      <c r="N39" s="272">
        <v>9.1758824263269645E-2</v>
      </c>
      <c r="O39" s="273">
        <v>7.2808822898666747E-3</v>
      </c>
      <c r="P39" s="272">
        <v>9.1758824263269645E-2</v>
      </c>
      <c r="Q39" s="246">
        <v>4.1531745636655737E-2</v>
      </c>
      <c r="R39" s="247">
        <v>7.0000000000000062E-2</v>
      </c>
      <c r="S39" s="246">
        <f t="shared" si="19"/>
        <v>6.0000000000000053E-2</v>
      </c>
      <c r="T39" s="246">
        <f t="shared" si="19"/>
        <v>7.0000000000000062E-2</v>
      </c>
      <c r="U39" s="246">
        <f t="shared" si="19"/>
        <v>7.0000000000000062E-2</v>
      </c>
      <c r="V39" s="247">
        <f t="shared" ref="V39:V40" si="20">+V29/U29-1</f>
        <v>7.0000000000000284E-2</v>
      </c>
    </row>
    <row r="40" spans="4:23" x14ac:dyDescent="0.2">
      <c r="D40" s="234" t="s">
        <v>30</v>
      </c>
      <c r="E40" s="261"/>
      <c r="F40" s="262" t="e">
        <f t="shared" si="19"/>
        <v>#VALUE!</v>
      </c>
      <c r="G40" s="263">
        <f t="shared" si="19"/>
        <v>1.5433333333333334</v>
      </c>
      <c r="H40" s="264">
        <f t="shared" si="19"/>
        <v>-0.54267760157274136</v>
      </c>
      <c r="I40" s="262">
        <f t="shared" si="19"/>
        <v>-1.3630517525492327</v>
      </c>
      <c r="J40" s="263">
        <f t="shared" si="19"/>
        <v>-1.2348784341162007</v>
      </c>
      <c r="K40" s="264">
        <v>6.1487408279137012E-2</v>
      </c>
      <c r="L40" s="265">
        <v>5.1559170317869718E-2</v>
      </c>
      <c r="M40" s="262">
        <v>2.2501126839533425E-2</v>
      </c>
      <c r="N40" s="264">
        <v>2.2721617886757972E-2</v>
      </c>
      <c r="O40" s="274">
        <v>8.5284655811899146E-3</v>
      </c>
      <c r="P40" s="264">
        <v>2.1765141662395182E-2</v>
      </c>
      <c r="Q40" s="263">
        <v>1.6691557962654091E-2</v>
      </c>
      <c r="R40" s="264">
        <v>-2.0817244484431452E-2</v>
      </c>
      <c r="S40" s="263">
        <f t="shared" si="19"/>
        <v>3.6901389449504052E-3</v>
      </c>
      <c r="T40" s="263">
        <f t="shared" si="19"/>
        <v>3.0000358139258942E-2</v>
      </c>
      <c r="U40" s="263">
        <f t="shared" si="19"/>
        <v>1.5776749148793234E-2</v>
      </c>
      <c r="V40" s="264">
        <f t="shared" si="20"/>
        <v>2.0372093142055236E-2</v>
      </c>
    </row>
    <row r="41" spans="4:23" x14ac:dyDescent="0.2">
      <c r="D41" s="275" t="s">
        <v>57</v>
      </c>
      <c r="E41" s="275"/>
      <c r="F41" s="275"/>
      <c r="G41" s="275"/>
      <c r="H41" s="275"/>
      <c r="I41" s="275"/>
      <c r="J41" s="275"/>
      <c r="K41" s="275"/>
      <c r="L41" s="275"/>
      <c r="M41" s="275"/>
      <c r="N41" s="275"/>
      <c r="O41" s="275"/>
      <c r="P41" s="275"/>
      <c r="Q41" s="275"/>
      <c r="R41" s="276"/>
      <c r="S41" s="276"/>
      <c r="T41" s="276"/>
      <c r="U41" s="276"/>
      <c r="V41" s="276"/>
    </row>
    <row r="42" spans="4:23" x14ac:dyDescent="0.2">
      <c r="D42" s="275"/>
      <c r="E42" s="275"/>
      <c r="F42" s="275"/>
      <c r="G42" s="275"/>
      <c r="H42" s="275"/>
      <c r="I42" s="275"/>
      <c r="J42" s="275"/>
      <c r="K42" s="275"/>
      <c r="L42" s="275"/>
      <c r="M42" s="275"/>
      <c r="N42" s="275"/>
      <c r="O42" s="275"/>
      <c r="P42" s="275"/>
      <c r="Q42" s="275"/>
      <c r="R42" s="277"/>
      <c r="S42" s="277"/>
      <c r="T42" s="277"/>
      <c r="U42" s="277"/>
      <c r="V42" s="277"/>
    </row>
    <row r="43" spans="4:23" x14ac:dyDescent="0.2">
      <c r="D43" s="275"/>
      <c r="R43" s="278"/>
    </row>
  </sheetData>
  <mergeCells count="1">
    <mergeCell ref="F8:M8"/>
  </mergeCells>
  <pageMargins left="0.47" right="0.3" top="1" bottom="1" header="0.5" footer="0.5"/>
  <pageSetup paperSize="9" orientation="landscape" r:id="rId1"/>
  <headerFooter alignWithMargins="0">
    <oddFooter>&amp;L&amp;D,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3"/>
  <sheetViews>
    <sheetView workbookViewId="0">
      <selection activeCell="J78" sqref="J78"/>
    </sheetView>
  </sheetViews>
  <sheetFormatPr defaultRowHeight="14.25" x14ac:dyDescent="0.2"/>
  <sheetData>
    <row r="3" spans="2:7" ht="19.5" x14ac:dyDescent="0.3">
      <c r="B3" s="307" t="s">
        <v>86</v>
      </c>
    </row>
    <row r="8" spans="2:7" x14ac:dyDescent="0.2">
      <c r="B8" s="311"/>
      <c r="C8" s="311"/>
      <c r="D8" s="311"/>
      <c r="E8" s="311"/>
      <c r="F8" s="311"/>
      <c r="G8" s="311"/>
    </row>
    <row r="9" spans="2:7" x14ac:dyDescent="0.2">
      <c r="B9" s="311"/>
      <c r="C9" s="311" t="s">
        <v>84</v>
      </c>
      <c r="D9" s="311"/>
      <c r="E9" s="311"/>
      <c r="F9" s="311"/>
      <c r="G9" s="311"/>
    </row>
    <row r="10" spans="2:7" x14ac:dyDescent="0.2">
      <c r="B10" s="312"/>
      <c r="C10" s="312">
        <v>2009</v>
      </c>
      <c r="D10" s="312">
        <v>2010</v>
      </c>
      <c r="E10" s="312">
        <v>2011</v>
      </c>
      <c r="F10" s="312">
        <v>2012</v>
      </c>
      <c r="G10" s="312">
        <v>2013</v>
      </c>
    </row>
    <row r="11" spans="2:7" ht="15" x14ac:dyDescent="0.25">
      <c r="B11" s="314">
        <v>1</v>
      </c>
      <c r="C11" s="152">
        <v>0.19891037061879349</v>
      </c>
      <c r="D11" s="152">
        <v>0.1962048123725372</v>
      </c>
      <c r="E11" s="152">
        <v>0.19333537209388524</v>
      </c>
      <c r="F11" s="152">
        <v>0.21488821726251001</v>
      </c>
      <c r="G11" s="152">
        <v>0.22898683935315092</v>
      </c>
    </row>
    <row r="12" spans="2:7" ht="15" x14ac:dyDescent="0.25">
      <c r="B12" s="314">
        <v>2</v>
      </c>
      <c r="C12" s="152">
        <v>0.20441158505126647</v>
      </c>
      <c r="D12" s="152">
        <v>0.2023246881346652</v>
      </c>
      <c r="E12" s="152">
        <v>0.19861988047617687</v>
      </c>
      <c r="F12" s="152">
        <v>0.20475668898172206</v>
      </c>
      <c r="G12" s="152">
        <v>0.23293786756554141</v>
      </c>
    </row>
    <row r="13" spans="2:7" ht="15" x14ac:dyDescent="0.25">
      <c r="B13" s="314">
        <v>3</v>
      </c>
      <c r="C13" s="152">
        <v>0.20652779823962433</v>
      </c>
      <c r="D13" s="152">
        <v>0.20570324316162489</v>
      </c>
      <c r="E13" s="152">
        <v>0.20237283050909111</v>
      </c>
      <c r="F13" s="152">
        <v>0.21062573957724351</v>
      </c>
      <c r="G13" s="152">
        <v>0.23239707855487837</v>
      </c>
    </row>
    <row r="14" spans="2:7" ht="15" x14ac:dyDescent="0.25">
      <c r="B14" s="314">
        <v>4</v>
      </c>
      <c r="C14" s="152">
        <v>0.20570658938445535</v>
      </c>
      <c r="D14" s="152">
        <v>0.20526639274987943</v>
      </c>
      <c r="E14" s="152">
        <v>0.20172557628543625</v>
      </c>
      <c r="F14" s="152">
        <v>0.21186359645115135</v>
      </c>
      <c r="G14" s="152">
        <v>0.23359442253542809</v>
      </c>
    </row>
    <row r="15" spans="2:7" ht="15" x14ac:dyDescent="0.25">
      <c r="B15" s="314">
        <v>5</v>
      </c>
      <c r="C15" s="152">
        <v>0.20319486377263352</v>
      </c>
      <c r="D15" s="152">
        <v>0.20510557005463173</v>
      </c>
      <c r="E15" s="152">
        <v>0.19673945245641922</v>
      </c>
      <c r="F15" s="152">
        <v>0.21810260660339684</v>
      </c>
      <c r="G15" s="152">
        <v>0.22927202365130026</v>
      </c>
    </row>
    <row r="16" spans="2:7" ht="15" x14ac:dyDescent="0.25">
      <c r="B16" s="314">
        <v>6</v>
      </c>
      <c r="C16" s="152">
        <v>0.2008072038351093</v>
      </c>
      <c r="D16" s="152">
        <v>0.20151531126039687</v>
      </c>
      <c r="E16" s="152">
        <v>0.19496610844485185</v>
      </c>
      <c r="F16" s="152">
        <v>0.21539232885571091</v>
      </c>
      <c r="G16" s="152">
        <v>0.22941025367885653</v>
      </c>
    </row>
    <row r="17" spans="2:7" ht="15" x14ac:dyDescent="0.25">
      <c r="B17" s="314">
        <v>7</v>
      </c>
      <c r="C17" s="152">
        <v>0.18993847579462755</v>
      </c>
      <c r="D17" s="152">
        <v>0.19392766677153248</v>
      </c>
      <c r="E17" s="152">
        <v>0.1911075640275165</v>
      </c>
      <c r="F17" s="152">
        <v>0.21153766226833434</v>
      </c>
      <c r="G17" s="152">
        <v>0.22138069844991207</v>
      </c>
    </row>
    <row r="18" spans="2:7" ht="15" x14ac:dyDescent="0.25">
      <c r="B18" s="314">
        <v>8</v>
      </c>
      <c r="C18" s="152">
        <v>0.19346900532730699</v>
      </c>
      <c r="D18" s="152">
        <v>0.19463083964132472</v>
      </c>
      <c r="E18" s="152">
        <v>0.19085115487287074</v>
      </c>
      <c r="F18" s="152">
        <v>0.21536571669709567</v>
      </c>
      <c r="G18" s="152">
        <v>0.22172869592770983</v>
      </c>
    </row>
    <row r="19" spans="2:7" ht="15" x14ac:dyDescent="0.25">
      <c r="B19" s="314">
        <v>9</v>
      </c>
      <c r="C19" s="152">
        <v>0.19739135012525663</v>
      </c>
      <c r="D19" s="152">
        <v>0.19861220732047979</v>
      </c>
      <c r="E19" s="152">
        <v>0.1957481390102879</v>
      </c>
      <c r="F19" s="152">
        <v>0.2228396753492094</v>
      </c>
      <c r="G19" s="152"/>
    </row>
    <row r="20" spans="2:7" ht="15" x14ac:dyDescent="0.25">
      <c r="B20" s="314">
        <v>10</v>
      </c>
      <c r="C20" s="152">
        <v>0.19866057004313156</v>
      </c>
      <c r="D20" s="152">
        <v>0.2001560556052239</v>
      </c>
      <c r="E20" s="152">
        <v>0.19732541441573118</v>
      </c>
      <c r="F20" s="152">
        <v>0.22460087334532036</v>
      </c>
      <c r="G20" s="152"/>
    </row>
    <row r="21" spans="2:7" ht="15" x14ac:dyDescent="0.25">
      <c r="B21" s="314">
        <v>11</v>
      </c>
      <c r="C21" s="152">
        <v>0.20255658870128759</v>
      </c>
      <c r="D21" s="152">
        <v>0.19813938256747626</v>
      </c>
      <c r="E21" s="152">
        <v>0.19730156999350512</v>
      </c>
      <c r="F21" s="152">
        <v>0.2274923830995367</v>
      </c>
      <c r="G21" s="152"/>
    </row>
    <row r="22" spans="2:7" ht="15" x14ac:dyDescent="0.25">
      <c r="B22" s="314">
        <v>12</v>
      </c>
      <c r="C22" s="152">
        <v>0.19655846947032016</v>
      </c>
      <c r="D22" s="152">
        <v>0.19491097439033317</v>
      </c>
      <c r="E22" s="152">
        <v>0.19747531872326582</v>
      </c>
      <c r="F22" s="152">
        <v>0.22629147413339895</v>
      </c>
      <c r="G22" s="152"/>
    </row>
    <row r="23" spans="2:7" x14ac:dyDescent="0.2">
      <c r="B23" s="313" t="s">
        <v>85</v>
      </c>
      <c r="C23" s="313">
        <v>0.19990929687565059</v>
      </c>
      <c r="D23" s="313">
        <v>0.19975071467995864</v>
      </c>
      <c r="E23" s="313">
        <v>0.19651798802060752</v>
      </c>
      <c r="F23" s="313">
        <v>0.21697906915512469</v>
      </c>
      <c r="G23" s="313">
        <v>0.22874615136157259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Q90"/>
  <sheetViews>
    <sheetView workbookViewId="0">
      <pane xSplit="7" ySplit="6" topLeftCell="H7" activePane="bottomRight" state="frozen"/>
      <selection pane="topRight" activeCell="H1" sqref="H1"/>
      <selection pane="bottomLeft" activeCell="A7" sqref="A7"/>
      <selection pane="bottomRight" activeCell="K20" sqref="K20"/>
    </sheetView>
  </sheetViews>
  <sheetFormatPr defaultRowHeight="14.25" x14ac:dyDescent="0.2"/>
  <cols>
    <col min="7" max="7" width="12.375" bestFit="1" customWidth="1"/>
    <col min="8" max="10" width="13.5" bestFit="1" customWidth="1"/>
  </cols>
  <sheetData>
    <row r="6" spans="6:15" ht="75" x14ac:dyDescent="0.25">
      <c r="F6" s="308" t="s">
        <v>60</v>
      </c>
      <c r="G6" s="309" t="s">
        <v>61</v>
      </c>
      <c r="H6" s="310" t="s">
        <v>62</v>
      </c>
      <c r="I6" s="310" t="s">
        <v>63</v>
      </c>
      <c r="J6" s="310" t="s">
        <v>64</v>
      </c>
      <c r="K6" s="310" t="s">
        <v>65</v>
      </c>
      <c r="L6" s="310" t="s">
        <v>66</v>
      </c>
      <c r="M6" s="310" t="s">
        <v>67</v>
      </c>
      <c r="N6" s="310" t="s">
        <v>68</v>
      </c>
      <c r="O6" s="310" t="s">
        <v>69</v>
      </c>
    </row>
    <row r="7" spans="6:15" x14ac:dyDescent="0.2">
      <c r="F7" s="327">
        <v>2008</v>
      </c>
      <c r="G7" s="5" t="s">
        <v>70</v>
      </c>
      <c r="H7" s="41">
        <v>1834027705.96679</v>
      </c>
      <c r="I7" s="41">
        <v>20047147983.005184</v>
      </c>
      <c r="J7" s="41">
        <v>1834027705.96679</v>
      </c>
      <c r="K7" s="282">
        <v>8.1120776872775302E-2</v>
      </c>
      <c r="L7" s="286">
        <v>4.1487695245470801E-2</v>
      </c>
      <c r="M7" s="286">
        <v>8.1120776872775302E-2</v>
      </c>
      <c r="N7" s="289">
        <v>0.14078382711800574</v>
      </c>
      <c r="O7" s="152">
        <v>0.03</v>
      </c>
    </row>
    <row r="8" spans="6:15" ht="14.25" customHeight="1" x14ac:dyDescent="0.2">
      <c r="F8" s="327"/>
      <c r="G8" s="5" t="s">
        <v>71</v>
      </c>
      <c r="H8" s="290">
        <v>1660983611.7881</v>
      </c>
      <c r="I8" s="290">
        <v>20189471822.447807</v>
      </c>
      <c r="J8" s="290">
        <v>3495011317.75489</v>
      </c>
      <c r="K8" s="282">
        <v>9.3716737635583636E-2</v>
      </c>
      <c r="L8" s="286">
        <v>4.7330990960165353E-2</v>
      </c>
      <c r="M8" s="286">
        <v>8.7070557250231051E-2</v>
      </c>
      <c r="N8" s="289">
        <v>-9.4351952053783994E-2</v>
      </c>
      <c r="O8" s="152">
        <v>0.03</v>
      </c>
    </row>
    <row r="9" spans="6:15" x14ac:dyDescent="0.2">
      <c r="F9" s="327"/>
      <c r="G9" s="5" t="s">
        <v>72</v>
      </c>
      <c r="H9" s="290">
        <v>1629745274.4512999</v>
      </c>
      <c r="I9" s="290">
        <v>20108783699.842289</v>
      </c>
      <c r="J9" s="290">
        <v>5124756592.2061901</v>
      </c>
      <c r="K9" s="282">
        <v>-4.7174080408134311E-2</v>
      </c>
      <c r="L9" s="286">
        <v>4.2730789550378123E-2</v>
      </c>
      <c r="M9" s="286">
        <v>4.0452709668939546E-2</v>
      </c>
      <c r="N9" s="289">
        <v>-1.880713157860181E-2</v>
      </c>
      <c r="O9" s="152">
        <v>0.03</v>
      </c>
    </row>
    <row r="10" spans="6:15" x14ac:dyDescent="0.2">
      <c r="F10" s="327"/>
      <c r="G10" s="5" t="s">
        <v>73</v>
      </c>
      <c r="H10" s="290">
        <v>1793471947.9166999</v>
      </c>
      <c r="I10" s="290">
        <v>20314423777.078705</v>
      </c>
      <c r="J10" s="290">
        <v>6918228540.1228905</v>
      </c>
      <c r="K10" s="282">
        <v>0.12950998215466791</v>
      </c>
      <c r="L10" s="286">
        <v>4.777321731223716E-2</v>
      </c>
      <c r="M10" s="286">
        <v>6.2163231579287492E-2</v>
      </c>
      <c r="N10" s="289">
        <v>0.10046151139816817</v>
      </c>
      <c r="O10" s="152">
        <v>0.03</v>
      </c>
    </row>
    <row r="11" spans="6:15" x14ac:dyDescent="0.2">
      <c r="F11" s="327"/>
      <c r="G11" s="5" t="s">
        <v>74</v>
      </c>
      <c r="H11" s="290">
        <v>1745880697.9605899</v>
      </c>
      <c r="I11" s="290">
        <v>20313431724.964218</v>
      </c>
      <c r="J11" s="290">
        <v>8664109238.0834808</v>
      </c>
      <c r="K11" s="282">
        <v>-5.6790176298859851E-4</v>
      </c>
      <c r="L11" s="286">
        <v>4.4966444499346725E-2</v>
      </c>
      <c r="M11" s="286">
        <v>4.8896826433506124E-2</v>
      </c>
      <c r="N11" s="289">
        <v>-2.6535820653003306E-2</v>
      </c>
      <c r="O11" s="152">
        <v>4.4999999999999998E-2</v>
      </c>
    </row>
    <row r="12" spans="6:15" x14ac:dyDescent="0.2">
      <c r="F12" s="327"/>
      <c r="G12" s="5" t="s">
        <v>75</v>
      </c>
      <c r="H12" s="290">
        <v>1719361591.3559899</v>
      </c>
      <c r="I12" s="290">
        <v>20361064743.144249</v>
      </c>
      <c r="J12" s="290">
        <v>10383470829.43947</v>
      </c>
      <c r="K12" s="282">
        <v>2.8493272738370656E-2</v>
      </c>
      <c r="L12" s="286">
        <v>4.6261623958250953E-2</v>
      </c>
      <c r="M12" s="286">
        <v>4.5462532153445201E-2</v>
      </c>
      <c r="N12" s="289">
        <v>-1.5189529637149701E-2</v>
      </c>
      <c r="O12" s="152">
        <v>4.4999999999999998E-2</v>
      </c>
    </row>
    <row r="13" spans="6:15" x14ac:dyDescent="0.2">
      <c r="F13" s="327"/>
      <c r="G13" s="5" t="s">
        <v>76</v>
      </c>
      <c r="H13" s="290">
        <v>1658265343.7725999</v>
      </c>
      <c r="I13" s="290">
        <v>20455415953.432156</v>
      </c>
      <c r="J13" s="290">
        <v>12041736173.21207</v>
      </c>
      <c r="K13" s="282">
        <v>6.0330173036849288E-2</v>
      </c>
      <c r="L13" s="286">
        <v>4.3856695092173492E-2</v>
      </c>
      <c r="M13" s="286">
        <v>4.7485149528636361E-2</v>
      </c>
      <c r="N13" s="289">
        <v>-3.5534263351320927E-2</v>
      </c>
      <c r="O13" s="152">
        <v>4.4999999999999998E-2</v>
      </c>
    </row>
    <row r="14" spans="6:15" x14ac:dyDescent="0.2">
      <c r="F14" s="327"/>
      <c r="G14" s="5" t="s">
        <v>77</v>
      </c>
      <c r="H14" s="290">
        <v>1641493956.1254001</v>
      </c>
      <c r="I14" s="290">
        <v>20418335701.584618</v>
      </c>
      <c r="J14" s="290">
        <v>13683230129.337471</v>
      </c>
      <c r="K14" s="282">
        <v>-2.2090326225324253E-2</v>
      </c>
      <c r="L14" s="286">
        <v>3.9347597185548144E-2</v>
      </c>
      <c r="M14" s="286">
        <v>3.8620430792614791E-2</v>
      </c>
      <c r="N14" s="289">
        <v>-1.0113814239791408E-2</v>
      </c>
      <c r="O14" s="152">
        <v>4.4999999999999998E-2</v>
      </c>
    </row>
    <row r="15" spans="6:15" x14ac:dyDescent="0.2">
      <c r="F15" s="327"/>
      <c r="G15" s="5" t="s">
        <v>78</v>
      </c>
      <c r="H15" s="290">
        <v>1758944234.4361999</v>
      </c>
      <c r="I15" s="290">
        <v>20563887855.629459</v>
      </c>
      <c r="J15" s="290">
        <v>15442174363.77367</v>
      </c>
      <c r="K15" s="282">
        <v>9.0214992259993965E-2</v>
      </c>
      <c r="L15" s="286">
        <v>4.5566187579041628E-2</v>
      </c>
      <c r="M15" s="286">
        <v>4.4249540165656409E-2</v>
      </c>
      <c r="N15" s="289">
        <v>7.1550844200505503E-2</v>
      </c>
      <c r="O15" s="152">
        <v>4.4999999999999998E-2</v>
      </c>
    </row>
    <row r="16" spans="6:15" x14ac:dyDescent="0.2">
      <c r="F16" s="327"/>
      <c r="G16" s="5" t="s">
        <v>79</v>
      </c>
      <c r="H16" s="290">
        <v>1804694509.1819999</v>
      </c>
      <c r="I16" s="290">
        <v>20575329397.114784</v>
      </c>
      <c r="J16" s="290">
        <v>17246868872.955669</v>
      </c>
      <c r="K16" s="282">
        <v>6.3803276455853819E-3</v>
      </c>
      <c r="L16" s="286">
        <v>3.8312547164893518E-2</v>
      </c>
      <c r="M16" s="286">
        <v>4.0153962191697534E-2</v>
      </c>
      <c r="N16" s="289">
        <v>2.6010076868903331E-2</v>
      </c>
      <c r="O16" s="152">
        <v>4.4999999999999998E-2</v>
      </c>
    </row>
    <row r="17" spans="6:15" x14ac:dyDescent="0.2">
      <c r="F17" s="327"/>
      <c r="G17" s="5" t="s">
        <v>80</v>
      </c>
      <c r="H17" s="290">
        <v>1625123999.1919999</v>
      </c>
      <c r="I17" s="290">
        <v>20479683709.245304</v>
      </c>
      <c r="J17" s="290">
        <v>18871992872.147671</v>
      </c>
      <c r="K17" s="282">
        <v>-5.5583085051208236E-2</v>
      </c>
      <c r="L17" s="286">
        <v>2.9438021138391113E-2</v>
      </c>
      <c r="M17" s="286">
        <v>3.1152605835267133E-2</v>
      </c>
      <c r="N17" s="289">
        <v>-9.9501887480885953E-2</v>
      </c>
      <c r="O17" s="152">
        <v>4.4999999999999998E-2</v>
      </c>
    </row>
    <row r="18" spans="6:15" x14ac:dyDescent="0.2">
      <c r="F18" s="327"/>
      <c r="G18" s="5" t="s">
        <v>81</v>
      </c>
      <c r="H18" s="284">
        <v>1798405592.5383999</v>
      </c>
      <c r="I18" s="284">
        <v>20670398464.686069</v>
      </c>
      <c r="J18" s="284">
        <v>20670398464.686069</v>
      </c>
      <c r="K18" s="281">
        <v>0.11862651141625147</v>
      </c>
      <c r="L18" s="287">
        <v>3.821610612644788E-2</v>
      </c>
      <c r="M18" s="287">
        <v>3.821610612644788E-2</v>
      </c>
      <c r="N18" s="288">
        <v>0.10662669029105132</v>
      </c>
      <c r="O18" s="285">
        <v>4.4999999999999998E-2</v>
      </c>
    </row>
    <row r="19" spans="6:15" x14ac:dyDescent="0.2">
      <c r="F19" s="328">
        <f>+F7+1</f>
        <v>2009</v>
      </c>
      <c r="G19" s="5" t="s">
        <v>70</v>
      </c>
      <c r="H19" s="290">
        <v>1779829323.7915001</v>
      </c>
      <c r="I19" s="290">
        <v>20616200082.510777</v>
      </c>
      <c r="J19" s="290">
        <v>1779829323.7915001</v>
      </c>
      <c r="K19" s="282">
        <v>-2.9551561298099216E-2</v>
      </c>
      <c r="L19" s="286">
        <v>2.8385688577148294E-2</v>
      </c>
      <c r="M19" s="286">
        <v>-2.9551561298099216E-2</v>
      </c>
      <c r="N19" s="289">
        <v>-1.0329298809997556E-2</v>
      </c>
      <c r="O19" s="152">
        <v>4.4999999999999998E-2</v>
      </c>
    </row>
    <row r="20" spans="6:15" ht="14.25" customHeight="1" x14ac:dyDescent="0.2">
      <c r="F20" s="328"/>
      <c r="G20" s="5" t="s">
        <v>71</v>
      </c>
      <c r="H20" s="290">
        <v>1622307343.096</v>
      </c>
      <c r="I20" s="290">
        <v>20577523813.81868</v>
      </c>
      <c r="J20" s="290">
        <v>3402136666.8874998</v>
      </c>
      <c r="K20" s="282">
        <v>-2.3285159719585558E-2</v>
      </c>
      <c r="L20" s="286">
        <v>1.9220512293908198E-2</v>
      </c>
      <c r="M20" s="286">
        <v>-2.6573490733944327E-2</v>
      </c>
      <c r="N20" s="289">
        <v>-8.8503981022145073E-2</v>
      </c>
      <c r="O20" s="152">
        <v>4.4999999999999998E-2</v>
      </c>
    </row>
    <row r="21" spans="6:15" x14ac:dyDescent="0.2">
      <c r="F21" s="328"/>
      <c r="G21" s="5" t="s">
        <v>72</v>
      </c>
      <c r="H21" s="290">
        <v>1763675649.0931001</v>
      </c>
      <c r="I21" s="290">
        <v>20711454188.46048</v>
      </c>
      <c r="J21" s="290">
        <v>5165812315.9806004</v>
      </c>
      <c r="K21" s="282">
        <v>8.2178716356082981E-2</v>
      </c>
      <c r="L21" s="286">
        <v>2.997050928659184E-2</v>
      </c>
      <c r="M21" s="286">
        <v>8.0112534196938867E-3</v>
      </c>
      <c r="N21" s="289">
        <v>8.7140273758062214E-2</v>
      </c>
      <c r="O21" s="152">
        <v>4.4999999999999998E-2</v>
      </c>
    </row>
    <row r="22" spans="6:15" x14ac:dyDescent="0.2">
      <c r="F22" s="328"/>
      <c r="G22" s="5" t="s">
        <v>73</v>
      </c>
      <c r="H22" s="290">
        <v>1768598861.4985001</v>
      </c>
      <c r="I22" s="290">
        <v>20686581102.042282</v>
      </c>
      <c r="J22" s="290">
        <v>6934411177.4791002</v>
      </c>
      <c r="K22" s="282">
        <v>-1.3868678819923819E-2</v>
      </c>
      <c r="L22" s="286">
        <v>1.8319856327083883E-2</v>
      </c>
      <c r="M22" s="286">
        <v>2.3391302068669351E-3</v>
      </c>
      <c r="N22" s="289">
        <v>2.7914500083570104E-3</v>
      </c>
      <c r="O22" s="152">
        <v>4.4999999999999998E-2</v>
      </c>
    </row>
    <row r="23" spans="6:15" x14ac:dyDescent="0.2">
      <c r="F23" s="328"/>
      <c r="G23" s="5" t="s">
        <v>74</v>
      </c>
      <c r="H23" s="290">
        <v>1710259284.6803999</v>
      </c>
      <c r="I23" s="290">
        <v>20650959688.762093</v>
      </c>
      <c r="J23" s="290">
        <v>8644670462.1595001</v>
      </c>
      <c r="K23" s="282">
        <v>-2.0403119939295E-2</v>
      </c>
      <c r="L23" s="286">
        <v>1.6615999126482928E-2</v>
      </c>
      <c r="M23" s="286">
        <v>-2.2435977421125797E-3</v>
      </c>
      <c r="N23" s="289">
        <v>-3.2986324987606452E-2</v>
      </c>
      <c r="O23" s="152">
        <v>4.4999999999999998E-2</v>
      </c>
    </row>
    <row r="24" spans="6:15" x14ac:dyDescent="0.2">
      <c r="F24" s="328"/>
      <c r="G24" s="5" t="s">
        <v>75</v>
      </c>
      <c r="H24" s="290">
        <v>1807890713.6322</v>
      </c>
      <c r="I24" s="290">
        <v>20739488811.0383</v>
      </c>
      <c r="J24" s="290">
        <v>10452561175.7917</v>
      </c>
      <c r="K24" s="282">
        <v>5.1489531184880644E-2</v>
      </c>
      <c r="L24" s="286">
        <v>1.8585671853013963E-2</v>
      </c>
      <c r="M24" s="286">
        <v>6.6538778301705737E-3</v>
      </c>
      <c r="N24" s="289">
        <v>5.7085747071412563E-2</v>
      </c>
      <c r="O24" s="152">
        <v>0.03</v>
      </c>
    </row>
    <row r="25" spans="6:15" x14ac:dyDescent="0.2">
      <c r="F25" s="328"/>
      <c r="G25" s="5" t="s">
        <v>76</v>
      </c>
      <c r="H25" s="290">
        <v>1675877227.0934999</v>
      </c>
      <c r="I25" s="290">
        <v>20757100694.3592</v>
      </c>
      <c r="J25" s="290">
        <v>12128438402.885201</v>
      </c>
      <c r="K25" s="282">
        <v>1.0620666582124016E-2</v>
      </c>
      <c r="L25" s="286">
        <v>1.4748404120153102E-2</v>
      </c>
      <c r="M25" s="286">
        <v>7.2001436027147037E-3</v>
      </c>
      <c r="N25" s="289">
        <v>-7.3020722736870658E-2</v>
      </c>
      <c r="O25" s="152">
        <v>0.03</v>
      </c>
    </row>
    <row r="26" spans="6:15" x14ac:dyDescent="0.2">
      <c r="F26" s="328"/>
      <c r="G26" s="5" t="s">
        <v>77</v>
      </c>
      <c r="H26" s="290">
        <v>1627154361.8743999</v>
      </c>
      <c r="I26" s="290">
        <v>20742761100.108196</v>
      </c>
      <c r="J26" s="290">
        <v>13755592764.7596</v>
      </c>
      <c r="K26" s="282">
        <v>-8.7356972576660974E-3</v>
      </c>
      <c r="L26" s="286">
        <v>1.5888924703025609E-2</v>
      </c>
      <c r="M26" s="286">
        <v>5.2884176278655826E-3</v>
      </c>
      <c r="N26" s="289">
        <v>-2.9073051671929973E-2</v>
      </c>
      <c r="O26" s="152">
        <v>0.03</v>
      </c>
    </row>
    <row r="27" spans="6:15" x14ac:dyDescent="0.2">
      <c r="F27" s="328"/>
      <c r="G27" s="5" t="s">
        <v>78</v>
      </c>
      <c r="H27" s="290">
        <v>1755075965.6194999</v>
      </c>
      <c r="I27" s="290">
        <v>20738892831.2915</v>
      </c>
      <c r="J27" s="290">
        <v>15510668730.379099</v>
      </c>
      <c r="K27" s="282">
        <v>-2.1991992360916868E-3</v>
      </c>
      <c r="L27" s="286">
        <v>8.5103058765287898E-3</v>
      </c>
      <c r="M27" s="286">
        <v>4.43553899806437E-3</v>
      </c>
      <c r="N27" s="289">
        <v>7.8616759873808562E-2</v>
      </c>
      <c r="O27" s="152">
        <v>0.03</v>
      </c>
    </row>
    <row r="28" spans="6:15" x14ac:dyDescent="0.2">
      <c r="F28" s="328"/>
      <c r="G28" s="5" t="s">
        <v>79</v>
      </c>
      <c r="H28" s="290">
        <v>1742719334.8659</v>
      </c>
      <c r="I28" s="290">
        <v>20676917656.975403</v>
      </c>
      <c r="J28" s="290">
        <v>17253388065.244999</v>
      </c>
      <c r="K28" s="282">
        <v>-3.4341088755343363E-2</v>
      </c>
      <c r="L28" s="286">
        <v>4.9373819441678179E-3</v>
      </c>
      <c r="M28" s="286">
        <v>3.7799280190231599E-4</v>
      </c>
      <c r="N28" s="289">
        <v>-7.0405104939365026E-3</v>
      </c>
      <c r="O28" s="152">
        <v>0.03</v>
      </c>
    </row>
    <row r="29" spans="6:15" x14ac:dyDescent="0.2">
      <c r="F29" s="328"/>
      <c r="G29" s="5" t="s">
        <v>80</v>
      </c>
      <c r="H29" s="290">
        <v>1700542376.4591</v>
      </c>
      <c r="I29" s="290">
        <v>20752336034.2425</v>
      </c>
      <c r="J29" s="290">
        <v>18953930441.704098</v>
      </c>
      <c r="K29" s="282">
        <v>4.6407767840852543E-2</v>
      </c>
      <c r="L29" s="286">
        <v>1.3313307415685927E-2</v>
      </c>
      <c r="M29" s="286">
        <v>4.3417550076205735E-3</v>
      </c>
      <c r="N29" s="289">
        <v>-2.4201807808625464E-2</v>
      </c>
      <c r="O29" s="152">
        <v>0.03</v>
      </c>
    </row>
    <row r="30" spans="6:15" x14ac:dyDescent="0.2">
      <c r="F30" s="328"/>
      <c r="G30" s="5" t="s">
        <v>81</v>
      </c>
      <c r="H30" s="284">
        <v>1790365444.8814001</v>
      </c>
      <c r="I30" s="284">
        <v>20744295886.585499</v>
      </c>
      <c r="J30" s="284">
        <v>20744295886.585499</v>
      </c>
      <c r="K30" s="281">
        <v>-4.4707087713463656E-3</v>
      </c>
      <c r="L30" s="287">
        <v>3.5750361574149458E-3</v>
      </c>
      <c r="M30" s="287">
        <v>3.5750361574149458E-3</v>
      </c>
      <c r="N30" s="288">
        <v>5.2820247037495882E-2</v>
      </c>
      <c r="O30" s="285">
        <v>0.03</v>
      </c>
    </row>
    <row r="31" spans="6:15" x14ac:dyDescent="0.2">
      <c r="F31" s="327">
        <f>+F19+1</f>
        <v>2010</v>
      </c>
      <c r="G31" s="5" t="s">
        <v>70</v>
      </c>
      <c r="H31" s="290">
        <v>1670586083.8032999</v>
      </c>
      <c r="I31" s="290">
        <v>20635052646.597298</v>
      </c>
      <c r="J31" s="290">
        <v>1670586083.8032999</v>
      </c>
      <c r="K31" s="282">
        <v>-6.1378492042980626E-2</v>
      </c>
      <c r="L31" s="286">
        <v>9.1445387661504007E-4</v>
      </c>
      <c r="M31" s="286">
        <v>-6.1378492042980626E-2</v>
      </c>
      <c r="N31" s="289">
        <v>-6.6902185484279619E-2</v>
      </c>
      <c r="O31" s="291">
        <v>0.03</v>
      </c>
    </row>
    <row r="32" spans="6:15" ht="14.25" customHeight="1" x14ac:dyDescent="0.2">
      <c r="F32" s="327"/>
      <c r="G32" s="5" t="s">
        <v>71</v>
      </c>
      <c r="H32" s="290">
        <v>1592637930.9728999</v>
      </c>
      <c r="I32" s="290">
        <v>20605383234.474197</v>
      </c>
      <c r="J32" s="290">
        <v>3263224014.7761998</v>
      </c>
      <c r="K32" s="282">
        <v>-1.8288404012570814E-2</v>
      </c>
      <c r="L32" s="286">
        <v>1.3538762441771546E-3</v>
      </c>
      <c r="M32" s="286">
        <v>-4.0831002899829549E-2</v>
      </c>
      <c r="N32" s="289">
        <v>-4.6659165658162971E-2</v>
      </c>
      <c r="O32" s="152">
        <v>0.03</v>
      </c>
    </row>
    <row r="33" spans="6:15" x14ac:dyDescent="0.2">
      <c r="F33" s="327"/>
      <c r="G33" s="5" t="s">
        <v>72</v>
      </c>
      <c r="H33" s="290">
        <v>1855883910.0510001</v>
      </c>
      <c r="I33" s="290">
        <v>20697591495.432098</v>
      </c>
      <c r="J33" s="290">
        <v>5119107924.8271999</v>
      </c>
      <c r="K33" s="282">
        <v>5.2281869971564587E-2</v>
      </c>
      <c r="L33" s="286">
        <v>-6.6932494948157562E-4</v>
      </c>
      <c r="M33" s="286">
        <v>-9.0410545905663664E-3</v>
      </c>
      <c r="N33" s="289">
        <v>0.16528928136057286</v>
      </c>
      <c r="O33" s="152">
        <v>0.03</v>
      </c>
    </row>
    <row r="34" spans="6:15" x14ac:dyDescent="0.2">
      <c r="F34" s="327"/>
      <c r="G34" s="5" t="s">
        <v>73</v>
      </c>
      <c r="H34" s="290">
        <v>1699662876.921</v>
      </c>
      <c r="I34" s="290">
        <v>20628655510.854599</v>
      </c>
      <c r="J34" s="290">
        <v>6818770801.7481995</v>
      </c>
      <c r="K34" s="282">
        <v>-3.8977738863346323E-2</v>
      </c>
      <c r="L34" s="286">
        <v>-2.8001529543209003E-3</v>
      </c>
      <c r="M34" s="286">
        <v>-1.6676307875492902E-2</v>
      </c>
      <c r="N34" s="289">
        <v>-8.4176080348531634E-2</v>
      </c>
      <c r="O34" s="152">
        <v>0.03</v>
      </c>
    </row>
    <row r="35" spans="6:15" x14ac:dyDescent="0.2">
      <c r="F35" s="327"/>
      <c r="G35" s="5" t="s">
        <v>74</v>
      </c>
      <c r="H35" s="290">
        <v>1694562407.6127</v>
      </c>
      <c r="I35" s="290">
        <v>20612958633.7869</v>
      </c>
      <c r="J35" s="290">
        <v>8513333209.360899</v>
      </c>
      <c r="K35" s="282">
        <v>-9.1780686170245263E-3</v>
      </c>
      <c r="L35" s="286">
        <v>-1.8401592733664485E-3</v>
      </c>
      <c r="M35" s="286">
        <v>-1.5192858232538353E-2</v>
      </c>
      <c r="N35" s="289">
        <v>-3.0008711595441717E-3</v>
      </c>
      <c r="O35" s="152">
        <v>0.03</v>
      </c>
    </row>
    <row r="36" spans="6:15" x14ac:dyDescent="0.2">
      <c r="F36" s="327"/>
      <c r="G36" s="5" t="s">
        <v>75</v>
      </c>
      <c r="H36" s="290">
        <v>1786966019.9930999</v>
      </c>
      <c r="I36" s="290">
        <v>20592033940.1478</v>
      </c>
      <c r="J36" s="290">
        <v>10300299229.353998</v>
      </c>
      <c r="K36" s="282">
        <v>-1.1574092107072498E-2</v>
      </c>
      <c r="L36" s="286">
        <v>-7.1098604326264025E-3</v>
      </c>
      <c r="M36" s="286">
        <v>-1.4566950996693806E-2</v>
      </c>
      <c r="N36" s="289">
        <v>5.4529483225453035E-2</v>
      </c>
      <c r="O36" s="152">
        <v>0.03</v>
      </c>
    </row>
    <row r="37" spans="6:15" x14ac:dyDescent="0.2">
      <c r="F37" s="327"/>
      <c r="G37" s="5" t="s">
        <v>76</v>
      </c>
      <c r="H37" s="290">
        <v>1644939578.9703</v>
      </c>
      <c r="I37" s="290">
        <v>20561096292.024601</v>
      </c>
      <c r="J37" s="290">
        <v>11945238808.324299</v>
      </c>
      <c r="K37" s="282">
        <v>-1.8460569559057505E-2</v>
      </c>
      <c r="L37" s="286">
        <v>-9.4427639592201684E-3</v>
      </c>
      <c r="M37" s="286">
        <v>-1.5104961453019428E-2</v>
      </c>
      <c r="N37" s="289">
        <v>-7.947909441688672E-2</v>
      </c>
      <c r="O37" s="152">
        <v>0.03</v>
      </c>
    </row>
    <row r="38" spans="6:15" x14ac:dyDescent="0.2">
      <c r="F38" s="327"/>
      <c r="G38" s="5" t="s">
        <v>77</v>
      </c>
      <c r="H38" s="290">
        <v>1696284382.4907999</v>
      </c>
      <c r="I38" s="290">
        <v>20630226312.640999</v>
      </c>
      <c r="J38" s="290">
        <v>13641523190.815098</v>
      </c>
      <c r="K38" s="282">
        <v>4.2485225886476963E-2</v>
      </c>
      <c r="L38" s="286">
        <v>-5.425255920563532E-3</v>
      </c>
      <c r="M38" s="286">
        <v>-8.292596029502719E-3</v>
      </c>
      <c r="N38" s="289">
        <v>3.1213793003048051E-2</v>
      </c>
      <c r="O38" s="152">
        <v>0.03</v>
      </c>
    </row>
    <row r="39" spans="6:15" x14ac:dyDescent="0.2">
      <c r="F39" s="327"/>
      <c r="G39" s="5" t="s">
        <v>78</v>
      </c>
      <c r="H39" s="290">
        <v>1782844757.8994</v>
      </c>
      <c r="I39" s="290">
        <v>20657995104.920898</v>
      </c>
      <c r="J39" s="290">
        <v>15424367948.714499</v>
      </c>
      <c r="K39" s="282">
        <v>1.582198880496799E-2</v>
      </c>
      <c r="L39" s="286">
        <v>-3.9007736347690392E-3</v>
      </c>
      <c r="M39" s="286">
        <v>-5.5639626611051485E-3</v>
      </c>
      <c r="N39" s="289">
        <v>5.1029400672484071E-2</v>
      </c>
      <c r="O39" s="152">
        <v>0</v>
      </c>
    </row>
    <row r="40" spans="6:15" x14ac:dyDescent="0.2">
      <c r="F40" s="327"/>
      <c r="G40" s="5" t="s">
        <v>79</v>
      </c>
      <c r="H40" s="290">
        <v>1728793484.3339901</v>
      </c>
      <c r="I40" s="290">
        <v>20644069254.388985</v>
      </c>
      <c r="J40" s="290">
        <v>17153161433.048489</v>
      </c>
      <c r="K40" s="282">
        <v>-7.9908739481457935E-3</v>
      </c>
      <c r="L40" s="286">
        <v>-1.5886508391320664E-3</v>
      </c>
      <c r="M40" s="286">
        <v>-5.8090985850138832E-3</v>
      </c>
      <c r="N40" s="289">
        <v>-3.031743135565812E-2</v>
      </c>
      <c r="O40" s="4">
        <v>0</v>
      </c>
    </row>
    <row r="41" spans="6:15" x14ac:dyDescent="0.2">
      <c r="F41" s="327"/>
      <c r="G41" s="5" t="s">
        <v>80</v>
      </c>
      <c r="H41" s="290">
        <v>1756078875.20579</v>
      </c>
      <c r="I41" s="290">
        <v>20699605753.135677</v>
      </c>
      <c r="J41" s="290">
        <v>18909240308.25428</v>
      </c>
      <c r="K41" s="282">
        <v>3.265810926883761E-2</v>
      </c>
      <c r="L41" s="286">
        <v>-2.5409323085273661E-3</v>
      </c>
      <c r="M41" s="286">
        <v>-2.3578293477054535E-3</v>
      </c>
      <c r="N41" s="289">
        <v>1.5782909363700748E-2</v>
      </c>
      <c r="O41" s="292">
        <v>4.2000000000000003E-2</v>
      </c>
    </row>
    <row r="42" spans="6:15" x14ac:dyDescent="0.2">
      <c r="F42" s="327"/>
      <c r="G42" s="283" t="s">
        <v>81</v>
      </c>
      <c r="H42" s="284">
        <v>1827558041.62679</v>
      </c>
      <c r="I42" s="284">
        <v>20736798349.881069</v>
      </c>
      <c r="J42" s="284">
        <v>20736798349.881069</v>
      </c>
      <c r="K42" s="281">
        <v>2.0773745858267301E-2</v>
      </c>
      <c r="L42" s="287">
        <v>-3.6142642514458423E-4</v>
      </c>
      <c r="M42" s="287">
        <v>-3.6142642514458423E-4</v>
      </c>
      <c r="N42" s="288">
        <v>4.0703847321563735E-2</v>
      </c>
      <c r="O42" s="293">
        <v>4.3999999999999997E-2</v>
      </c>
    </row>
    <row r="43" spans="6:15" x14ac:dyDescent="0.2">
      <c r="F43" s="328">
        <f>+F31+1</f>
        <v>2011</v>
      </c>
      <c r="G43" s="5" t="s">
        <v>70</v>
      </c>
      <c r="H43" s="290">
        <v>1725328968.5277901</v>
      </c>
      <c r="I43" s="290">
        <v>20791541234.60556</v>
      </c>
      <c r="J43" s="290">
        <v>1725328968.5277901</v>
      </c>
      <c r="K43" s="282">
        <v>3.2768670381750686E-2</v>
      </c>
      <c r="L43" s="286">
        <v>7.5836292103701464E-3</v>
      </c>
      <c r="M43" s="286">
        <v>3.2768670381750686E-2</v>
      </c>
      <c r="N43" s="289">
        <v>-5.5937524702636132E-2</v>
      </c>
      <c r="O43" s="291">
        <v>1.4999999999999999E-2</v>
      </c>
    </row>
    <row r="44" spans="6:15" ht="14.25" customHeight="1" x14ac:dyDescent="0.2">
      <c r="F44" s="328"/>
      <c r="G44" s="5" t="s">
        <v>71</v>
      </c>
      <c r="H44" s="290">
        <v>1627719261.0219901</v>
      </c>
      <c r="I44" s="290">
        <v>20826622564.654652</v>
      </c>
      <c r="J44" s="290">
        <v>3353048229.5497799</v>
      </c>
      <c r="K44" s="282">
        <v>2.2027184815107237E-2</v>
      </c>
      <c r="L44" s="286">
        <v>1.073696750324471E-2</v>
      </c>
      <c r="M44" s="286">
        <v>2.7526217742590564E-2</v>
      </c>
      <c r="N44" s="289">
        <v>-5.65745485564354E-2</v>
      </c>
      <c r="O44" s="152">
        <v>1.4999999999999999E-2</v>
      </c>
    </row>
    <row r="45" spans="6:15" x14ac:dyDescent="0.2">
      <c r="F45" s="328"/>
      <c r="G45" s="5" t="s">
        <v>72</v>
      </c>
      <c r="H45" s="290">
        <v>1861585330.3804901</v>
      </c>
      <c r="I45" s="290">
        <v>20832323984.984142</v>
      </c>
      <c r="J45" s="290">
        <v>5214633559.9302702</v>
      </c>
      <c r="K45" s="282">
        <v>3.0720781071555958E-3</v>
      </c>
      <c r="L45" s="286">
        <v>6.5095733279778578E-3</v>
      </c>
      <c r="M45" s="286">
        <v>1.8660601906785423E-2</v>
      </c>
      <c r="N45" s="289">
        <v>0.1436771530316987</v>
      </c>
      <c r="O45" s="152">
        <v>1.4999999999999999E-2</v>
      </c>
    </row>
    <row r="46" spans="6:15" x14ac:dyDescent="0.2">
      <c r="F46" s="328"/>
      <c r="G46" s="5" t="s">
        <v>73</v>
      </c>
      <c r="H46" s="290">
        <v>1686595589.3606901</v>
      </c>
      <c r="I46" s="290">
        <v>20819256697.423832</v>
      </c>
      <c r="J46" s="290">
        <v>6901229149.2909603</v>
      </c>
      <c r="K46" s="282">
        <v>-7.6881643635011709E-3</v>
      </c>
      <c r="L46" s="286">
        <v>9.2396320481933358E-3</v>
      </c>
      <c r="M46" s="286">
        <v>1.2092846341399177E-2</v>
      </c>
      <c r="N46" s="289">
        <v>-9.4000386747801534E-2</v>
      </c>
      <c r="O46" s="152">
        <v>1.4999999999999999E-2</v>
      </c>
    </row>
    <row r="47" spans="6:15" x14ac:dyDescent="0.2">
      <c r="F47" s="328"/>
      <c r="G47" s="5" t="s">
        <v>74</v>
      </c>
      <c r="H47" s="290">
        <v>1879289071.73019</v>
      </c>
      <c r="I47" s="290">
        <v>21003983361.541321</v>
      </c>
      <c r="J47" s="290">
        <v>8780518221.0211506</v>
      </c>
      <c r="K47" s="282">
        <v>0.10901142577435841</v>
      </c>
      <c r="L47" s="286">
        <v>1.8969849729067567E-2</v>
      </c>
      <c r="M47" s="286">
        <v>3.1384300965274781E-2</v>
      </c>
      <c r="N47" s="289">
        <v>0.11424996222274064</v>
      </c>
      <c r="O47" s="152">
        <v>1.4999999999999999E-2</v>
      </c>
    </row>
    <row r="48" spans="6:15" x14ac:dyDescent="0.2">
      <c r="F48" s="328"/>
      <c r="G48" s="5" t="s">
        <v>75</v>
      </c>
      <c r="H48" s="290">
        <v>1765119601.2604899</v>
      </c>
      <c r="I48" s="290">
        <v>20982136942.808708</v>
      </c>
      <c r="J48" s="290">
        <v>10545637822.281641</v>
      </c>
      <c r="K48" s="282">
        <v>-1.2225424819602537E-2</v>
      </c>
      <c r="L48" s="286">
        <v>1.8944364786634083E-2</v>
      </c>
      <c r="M48" s="286">
        <v>2.3818588903560478E-2</v>
      </c>
      <c r="N48" s="289">
        <v>-6.0751415089424499E-2</v>
      </c>
      <c r="O48" s="152">
        <v>1.4999999999999999E-2</v>
      </c>
    </row>
    <row r="49" spans="6:15" x14ac:dyDescent="0.2">
      <c r="F49" s="328"/>
      <c r="G49" s="5" t="s">
        <v>76</v>
      </c>
      <c r="H49" s="290">
        <v>1607615679.3680899</v>
      </c>
      <c r="I49" s="290">
        <v>20944813043.206501</v>
      </c>
      <c r="J49" s="290">
        <v>12153253501.649731</v>
      </c>
      <c r="K49" s="282">
        <v>-2.2690134081139957E-2</v>
      </c>
      <c r="L49" s="286">
        <v>1.8662271005984277E-2</v>
      </c>
      <c r="M49" s="286">
        <v>1.7414025509516984E-2</v>
      </c>
      <c r="N49" s="289">
        <v>-8.923130295529258E-2</v>
      </c>
      <c r="O49" s="152">
        <v>1.4999999999999999E-2</v>
      </c>
    </row>
    <row r="50" spans="6:15" x14ac:dyDescent="0.2">
      <c r="F50" s="328"/>
      <c r="G50" s="5" t="s">
        <v>77</v>
      </c>
      <c r="H50" s="290">
        <v>1759525313.9535899</v>
      </c>
      <c r="I50" s="290">
        <v>21008053974.669292</v>
      </c>
      <c r="J50" s="290">
        <v>13912778815.603321</v>
      </c>
      <c r="K50" s="282">
        <v>3.7282033670514636E-2</v>
      </c>
      <c r="L50" s="286">
        <v>1.8314276164618892E-2</v>
      </c>
      <c r="M50" s="286">
        <v>1.9884555485039979E-2</v>
      </c>
      <c r="N50" s="289">
        <v>9.4493750300576496E-2</v>
      </c>
      <c r="O50" s="4">
        <v>1.2E-2</v>
      </c>
    </row>
    <row r="51" spans="6:15" x14ac:dyDescent="0.2">
      <c r="F51" s="328"/>
      <c r="G51" s="5" t="s">
        <v>78</v>
      </c>
      <c r="H51" s="290">
        <v>1778036781.2224901</v>
      </c>
      <c r="I51" s="290">
        <v>21003245997.992382</v>
      </c>
      <c r="J51" s="290">
        <v>15690815596.825811</v>
      </c>
      <c r="K51" s="282">
        <v>-2.6968005237735238E-3</v>
      </c>
      <c r="L51" s="286">
        <v>1.6712700884958576E-2</v>
      </c>
      <c r="M51" s="286">
        <v>1.7274461358626869E-2</v>
      </c>
      <c r="N51" s="289">
        <v>1.0520716651302608E-2</v>
      </c>
      <c r="O51" s="4">
        <v>1.2E-2</v>
      </c>
    </row>
    <row r="52" spans="6:15" x14ac:dyDescent="0.2">
      <c r="F52" s="328"/>
      <c r="G52" s="5" t="s">
        <v>79</v>
      </c>
      <c r="H52" s="290">
        <v>1720306133.6640899</v>
      </c>
      <c r="I52" s="290">
        <v>20994758647.322475</v>
      </c>
      <c r="J52" s="290">
        <v>17411121730.489902</v>
      </c>
      <c r="K52" s="282">
        <v>-4.9094069053423617E-3</v>
      </c>
      <c r="L52" s="286">
        <v>1.6987416027919755E-2</v>
      </c>
      <c r="M52" s="286">
        <v>1.5038644534902446E-2</v>
      </c>
      <c r="N52" s="289">
        <v>-3.2468758896375238E-2</v>
      </c>
      <c r="O52" s="4">
        <v>1.2E-2</v>
      </c>
    </row>
    <row r="53" spans="6:15" x14ac:dyDescent="0.2">
      <c r="F53" s="328"/>
      <c r="G53" s="5" t="s">
        <v>80</v>
      </c>
      <c r="H53" s="290">
        <v>1706994934.0077901</v>
      </c>
      <c r="I53" s="290">
        <v>20945674706.124481</v>
      </c>
      <c r="J53" s="290">
        <v>19118116664.497692</v>
      </c>
      <c r="K53" s="282">
        <v>-2.7950875038143086E-2</v>
      </c>
      <c r="L53" s="286">
        <v>1.1887615441735111E-2</v>
      </c>
      <c r="M53" s="286">
        <v>1.1046258487298122E-2</v>
      </c>
      <c r="N53" s="289">
        <v>-7.7376923768494033E-3</v>
      </c>
      <c r="O53" s="4">
        <v>1.2E-2</v>
      </c>
    </row>
    <row r="54" spans="6:15" x14ac:dyDescent="0.2">
      <c r="F54" s="328"/>
      <c r="G54" s="283" t="s">
        <v>81</v>
      </c>
      <c r="H54" s="284">
        <v>1790503344.78619</v>
      </c>
      <c r="I54" s="284">
        <v>20908620009.283882</v>
      </c>
      <c r="J54" s="284">
        <v>20908620009.283882</v>
      </c>
      <c r="K54" s="281">
        <v>-2.0275523948676377E-2</v>
      </c>
      <c r="L54" s="287">
        <v>8.2858335459388144E-3</v>
      </c>
      <c r="M54" s="287">
        <v>8.2858335459388144E-3</v>
      </c>
      <c r="N54" s="288">
        <v>4.8921299714893562E-2</v>
      </c>
      <c r="O54" s="151">
        <v>1.2E-2</v>
      </c>
    </row>
    <row r="55" spans="6:15" x14ac:dyDescent="0.2">
      <c r="F55" s="327">
        <f>+F43+1</f>
        <v>2012</v>
      </c>
      <c r="G55" s="5" t="s">
        <v>70</v>
      </c>
      <c r="H55" s="290">
        <v>1707474748.3499</v>
      </c>
      <c r="I55" s="290">
        <v>20890765789.105991</v>
      </c>
      <c r="J55" s="290">
        <v>1707474748.3499</v>
      </c>
      <c r="K55" s="282">
        <v>-1.0348299080102374E-2</v>
      </c>
      <c r="L55" s="286">
        <v>4.7723520532130248E-3</v>
      </c>
      <c r="M55" s="286">
        <v>-1.0348299080102374E-2</v>
      </c>
      <c r="N55" s="289">
        <v>-4.6371651121492219E-2</v>
      </c>
      <c r="O55" s="4">
        <v>-1.7500000000000002E-2</v>
      </c>
    </row>
    <row r="56" spans="6:15" ht="14.25" customHeight="1" x14ac:dyDescent="0.2">
      <c r="F56" s="327"/>
      <c r="G56" s="5" t="s">
        <v>71</v>
      </c>
      <c r="H56" s="290">
        <v>1646392543.0135</v>
      </c>
      <c r="I56" s="290">
        <v>20909439071.0975</v>
      </c>
      <c r="J56" s="290">
        <v>3353867291.3634</v>
      </c>
      <c r="K56" s="282">
        <v>1.1472053221134537E-2</v>
      </c>
      <c r="L56" s="286">
        <v>3.9764731984626156E-3</v>
      </c>
      <c r="M56" s="286">
        <v>2.4427379433489271E-4</v>
      </c>
      <c r="N56" s="289">
        <v>-3.5773416500261446E-2</v>
      </c>
      <c r="O56" s="152">
        <v>-1.7500000000000002E-2</v>
      </c>
    </row>
    <row r="57" spans="6:15" x14ac:dyDescent="0.2">
      <c r="F57" s="327"/>
      <c r="G57" s="5" t="s">
        <v>72</v>
      </c>
      <c r="H57" s="290">
        <v>1748067819.9070001</v>
      </c>
      <c r="I57" s="290">
        <v>20795921560.624012</v>
      </c>
      <c r="J57" s="290">
        <v>5101935111.2704</v>
      </c>
      <c r="K57" s="282">
        <v>-6.0978945536860341E-2</v>
      </c>
      <c r="L57" s="286">
        <v>-1.7474010286308017E-3</v>
      </c>
      <c r="M57" s="286">
        <v>-2.1611959376370282E-2</v>
      </c>
      <c r="N57" s="289">
        <v>6.1756400273410561E-2</v>
      </c>
      <c r="O57" s="152">
        <v>-1.7500000000000002E-2</v>
      </c>
    </row>
    <row r="58" spans="6:15" x14ac:dyDescent="0.2">
      <c r="F58" s="327"/>
      <c r="G58" s="5" t="s">
        <v>73</v>
      </c>
      <c r="H58" s="290">
        <v>1617951207.3206401</v>
      </c>
      <c r="I58" s="290">
        <v>20727277178.583958</v>
      </c>
      <c r="J58" s="290">
        <v>6719886318.5910397</v>
      </c>
      <c r="K58" s="282">
        <v>-4.0699965346209566E-2</v>
      </c>
      <c r="L58" s="286">
        <v>-4.4180020534189124E-3</v>
      </c>
      <c r="M58" s="286">
        <v>-2.6276888765322637E-2</v>
      </c>
      <c r="N58" s="289">
        <v>-7.4434533434339145E-2</v>
      </c>
      <c r="O58" s="4">
        <v>-1.7500000000000002E-2</v>
      </c>
    </row>
    <row r="59" spans="6:15" x14ac:dyDescent="0.2">
      <c r="F59" s="327"/>
      <c r="G59" s="5" t="s">
        <v>74</v>
      </c>
      <c r="H59" s="290">
        <v>1742010875.0685</v>
      </c>
      <c r="I59" s="290">
        <v>20589998981.922272</v>
      </c>
      <c r="J59" s="290">
        <v>8461897193.6595402</v>
      </c>
      <c r="K59" s="282">
        <v>-7.3047940695628699E-2</v>
      </c>
      <c r="L59" s="286">
        <v>-1.9709803254608471E-2</v>
      </c>
      <c r="M59" s="286">
        <v>-3.6287269081545781E-2</v>
      </c>
      <c r="N59" s="289">
        <v>7.6677014230426277E-2</v>
      </c>
      <c r="O59" s="4">
        <v>-1.7500000000000002E-2</v>
      </c>
    </row>
    <row r="60" spans="6:15" x14ac:dyDescent="0.2">
      <c r="F60" s="327"/>
      <c r="G60" s="5" t="s">
        <v>75</v>
      </c>
      <c r="H60" s="290">
        <v>1627650746.6101999</v>
      </c>
      <c r="I60" s="290">
        <v>20452530127.27198</v>
      </c>
      <c r="J60" s="290">
        <v>10089547940.269741</v>
      </c>
      <c r="K60" s="282">
        <v>-7.7880759214345674E-2</v>
      </c>
      <c r="L60" s="286">
        <v>-2.5240842578631684E-2</v>
      </c>
      <c r="M60" s="286">
        <v>-4.3249150947346049E-2</v>
      </c>
      <c r="N60" s="289">
        <v>-6.5648343586720226E-2</v>
      </c>
      <c r="O60" s="4">
        <v>-1.7500000000000002E-2</v>
      </c>
    </row>
    <row r="61" spans="6:15" x14ac:dyDescent="0.2">
      <c r="F61" s="327"/>
      <c r="G61" s="5" t="s">
        <v>76</v>
      </c>
      <c r="H61" s="290">
        <v>1544071264.5632999</v>
      </c>
      <c r="I61" s="290">
        <v>20388985712.46719</v>
      </c>
      <c r="J61" s="290">
        <v>11633619204.83304</v>
      </c>
      <c r="K61" s="282">
        <v>-3.9527118091910896E-2</v>
      </c>
      <c r="L61" s="286">
        <v>-2.6537707908526498E-2</v>
      </c>
      <c r="M61" s="286">
        <v>-4.275680555385053E-2</v>
      </c>
      <c r="N61" s="289">
        <v>-5.1349764205229853E-2</v>
      </c>
      <c r="O61" s="4">
        <v>-1.7500000000000002E-2</v>
      </c>
    </row>
    <row r="62" spans="6:15" x14ac:dyDescent="0.2">
      <c r="F62" s="327"/>
      <c r="G62" s="5" t="s">
        <v>77</v>
      </c>
      <c r="H62" s="290">
        <v>1645387760.0286</v>
      </c>
      <c r="I62" s="290">
        <v>20274848158.542202</v>
      </c>
      <c r="J62" s="290">
        <v>13279006964.861641</v>
      </c>
      <c r="K62" s="282">
        <v>-6.4868378431298002E-2</v>
      </c>
      <c r="L62" s="286">
        <v>-3.4901177282349094E-2</v>
      </c>
      <c r="M62" s="286">
        <v>-4.5553218314007715E-2</v>
      </c>
      <c r="N62" s="289">
        <v>6.5616463300969929E-2</v>
      </c>
      <c r="O62" s="4">
        <v>-1.7500000000000002E-2</v>
      </c>
    </row>
    <row r="63" spans="6:15" x14ac:dyDescent="0.2">
      <c r="F63" s="327"/>
      <c r="G63" s="5" t="s">
        <v>78</v>
      </c>
      <c r="H63" s="290">
        <v>1533597900.3599999</v>
      </c>
      <c r="I63" s="290">
        <v>20030409277.67971</v>
      </c>
      <c r="J63" s="290">
        <v>14812604865.221642</v>
      </c>
      <c r="K63" s="282">
        <v>-0.1374768415614136</v>
      </c>
      <c r="L63" s="286">
        <v>-4.6318398613512501E-2</v>
      </c>
      <c r="M63" s="286">
        <v>-5.596973122173643E-2</v>
      </c>
      <c r="N63" s="289">
        <v>-6.7941346340547049E-2</v>
      </c>
      <c r="O63" s="4">
        <v>-0.02</v>
      </c>
    </row>
    <row r="64" spans="6:15" x14ac:dyDescent="0.2">
      <c r="F64" s="327"/>
      <c r="G64" s="5" t="s">
        <v>79</v>
      </c>
      <c r="H64" s="290">
        <v>1712355628.1800001</v>
      </c>
      <c r="I64" s="290">
        <v>20022458772.195621</v>
      </c>
      <c r="J64" s="290">
        <v>16524960493.401642</v>
      </c>
      <c r="K64" s="282">
        <v>-4.6215643416651631E-3</v>
      </c>
      <c r="L64" s="286">
        <v>-4.6311552871833306E-2</v>
      </c>
      <c r="M64" s="286">
        <v>-5.0896274852667234E-2</v>
      </c>
      <c r="N64" s="289">
        <v>0.11656101496881166</v>
      </c>
      <c r="O64" s="4">
        <v>0.02</v>
      </c>
    </row>
    <row r="65" spans="5:17" x14ac:dyDescent="0.2">
      <c r="F65" s="327"/>
      <c r="G65" s="5" t="s">
        <v>80</v>
      </c>
      <c r="H65" s="290">
        <v>1628033032.6099999</v>
      </c>
      <c r="I65" s="290">
        <v>19943496870.797832</v>
      </c>
      <c r="J65" s="290">
        <v>18152993526.011642</v>
      </c>
      <c r="K65" s="282">
        <v>-4.6257841675252376E-2</v>
      </c>
      <c r="L65" s="286">
        <v>-4.7846529146832073E-2</v>
      </c>
      <c r="M65" s="286">
        <v>-5.0482124124615391E-2</v>
      </c>
      <c r="N65" s="289">
        <v>-4.9243623335196718E-2</v>
      </c>
      <c r="O65" s="4">
        <v>-0.01</v>
      </c>
    </row>
    <row r="66" spans="5:17" x14ac:dyDescent="0.2">
      <c r="F66" s="327"/>
      <c r="G66" s="283" t="s">
        <v>81</v>
      </c>
      <c r="H66" s="284">
        <v>1522846423.78</v>
      </c>
      <c r="I66" s="284">
        <v>19675839949.791641</v>
      </c>
      <c r="J66" s="284">
        <v>19675839949.791641</v>
      </c>
      <c r="K66" s="281">
        <v>-0.14948697068094663</v>
      </c>
      <c r="L66" s="287">
        <v>-5.8960374187529307E-2</v>
      </c>
      <c r="M66" s="287">
        <v>-5.8960374187529307E-2</v>
      </c>
      <c r="N66" s="288">
        <v>-6.4609628135965269E-2</v>
      </c>
      <c r="O66" s="151">
        <v>-2.5000000000000001E-2</v>
      </c>
    </row>
    <row r="67" spans="5:17" x14ac:dyDescent="0.2">
      <c r="E67">
        <v>1</v>
      </c>
      <c r="F67" s="328">
        <f>+F55+1</f>
        <v>2013</v>
      </c>
      <c r="G67" s="5" t="s">
        <v>70</v>
      </c>
      <c r="H67" s="290">
        <v>1718712247.29</v>
      </c>
      <c r="I67" s="290">
        <v>19687077448.731743</v>
      </c>
      <c r="J67" s="290">
        <v>1718712247.29</v>
      </c>
      <c r="K67" s="294">
        <v>6.5813558595579913E-3</v>
      </c>
      <c r="L67" s="286">
        <v>-5.7618200908745143E-2</v>
      </c>
      <c r="M67" s="286">
        <v>6.5813558595579913E-3</v>
      </c>
      <c r="N67" s="289">
        <v>0.12861823782848902</v>
      </c>
      <c r="O67" s="4"/>
    </row>
    <row r="68" spans="5:17" ht="14.25" customHeight="1" x14ac:dyDescent="0.2">
      <c r="E68">
        <v>2</v>
      </c>
      <c r="F68" s="328"/>
      <c r="G68" s="5" t="s">
        <v>71</v>
      </c>
      <c r="H68" s="290">
        <v>1498759844.9200001</v>
      </c>
      <c r="I68" s="290">
        <v>19539444750.638245</v>
      </c>
      <c r="J68" s="290">
        <v>3217472092.21</v>
      </c>
      <c r="K68" s="282">
        <v>-8.9670412271959266E-2</v>
      </c>
      <c r="L68" s="286">
        <v>-6.5520376505602052E-2</v>
      </c>
      <c r="M68" s="286">
        <v>-4.0668037016441727E-2</v>
      </c>
      <c r="N68" s="289">
        <v>-0.12797511783418802</v>
      </c>
      <c r="O68" s="4"/>
    </row>
    <row r="69" spans="5:17" x14ac:dyDescent="0.2">
      <c r="E69">
        <v>3</v>
      </c>
      <c r="F69" s="328"/>
      <c r="G69" s="5" t="s">
        <v>72</v>
      </c>
      <c r="H69" s="290">
        <v>1586771923.53</v>
      </c>
      <c r="I69" s="290">
        <v>19378148854.261238</v>
      </c>
      <c r="J69" s="290">
        <v>4804244015.7399998</v>
      </c>
      <c r="K69" s="282">
        <v>-9.2270960279779768E-2</v>
      </c>
      <c r="L69" s="286">
        <v>-6.8175517119051454E-2</v>
      </c>
      <c r="M69" s="286">
        <v>-5.8348663602715622E-2</v>
      </c>
      <c r="N69" s="289">
        <v>5.8723269714166859E-2</v>
      </c>
      <c r="O69" s="4"/>
    </row>
    <row r="70" spans="5:17" x14ac:dyDescent="0.2">
      <c r="E70">
        <v>4</v>
      </c>
      <c r="F70" s="328"/>
      <c r="G70" s="5" t="s">
        <v>73</v>
      </c>
      <c r="H70" s="290">
        <v>1661895120.8199999</v>
      </c>
      <c r="I70" s="290">
        <v>19422092767.760601</v>
      </c>
      <c r="J70" s="290">
        <v>6466139136.5599995</v>
      </c>
      <c r="K70" s="282">
        <v>2.7160221705407217E-2</v>
      </c>
      <c r="L70" s="286">
        <v>-6.2969409806123089E-2</v>
      </c>
      <c r="M70" s="286">
        <v>-3.7760636118059132E-2</v>
      </c>
      <c r="N70" s="289">
        <v>4.7343412229577275E-2</v>
      </c>
      <c r="O70" s="4"/>
    </row>
    <row r="71" spans="5:17" x14ac:dyDescent="0.2">
      <c r="E71">
        <v>5</v>
      </c>
      <c r="F71" s="328"/>
      <c r="G71" s="5" t="s">
        <v>74</v>
      </c>
      <c r="H71" s="290">
        <v>1699755529.99</v>
      </c>
      <c r="I71" s="290">
        <v>19379837422.682102</v>
      </c>
      <c r="J71" s="290">
        <v>8165894666.5499992</v>
      </c>
      <c r="K71" s="282">
        <v>-2.4256648269683434E-2</v>
      </c>
      <c r="L71" s="286">
        <v>-5.8774240848806003E-2</v>
      </c>
      <c r="M71" s="286">
        <v>-3.4980633814759021E-2</v>
      </c>
      <c r="N71" s="289">
        <v>2.2781467191093974E-2</v>
      </c>
      <c r="O71" s="4"/>
    </row>
    <row r="72" spans="5:17" x14ac:dyDescent="0.2">
      <c r="E72">
        <v>6</v>
      </c>
      <c r="F72" s="328"/>
      <c r="G72" s="5" t="s">
        <v>75</v>
      </c>
      <c r="H72" s="290">
        <v>1550931705.6099999</v>
      </c>
      <c r="I72" s="290">
        <v>19303118381.681904</v>
      </c>
      <c r="J72" s="290">
        <v>9716826372.1599998</v>
      </c>
      <c r="K72" s="282">
        <v>-4.7134829852152005E-2</v>
      </c>
      <c r="L72" s="286">
        <v>-5.6199000242880381E-2</v>
      </c>
      <c r="M72" s="286">
        <v>-3.6941354589547282E-2</v>
      </c>
      <c r="N72" s="289">
        <v>-8.7556017176702805E-2</v>
      </c>
      <c r="O72" s="4"/>
    </row>
    <row r="73" spans="5:17" x14ac:dyDescent="0.2">
      <c r="E73">
        <v>7</v>
      </c>
      <c r="F73" s="328"/>
      <c r="G73" s="5" t="s">
        <v>76</v>
      </c>
      <c r="H73" s="290">
        <v>1575236834.9300001</v>
      </c>
      <c r="I73" s="290">
        <v>19334283952.048599</v>
      </c>
      <c r="J73" s="290">
        <v>11292063207.09</v>
      </c>
      <c r="K73" s="282">
        <v>2.018402329086455E-2</v>
      </c>
      <c r="L73" s="286">
        <v>-5.1728996002664118E-2</v>
      </c>
      <c r="M73" s="286">
        <v>-2.9359392956677222E-2</v>
      </c>
      <c r="N73" s="289">
        <v>1.5671308563803388E-2</v>
      </c>
      <c r="O73" s="4"/>
    </row>
    <row r="74" spans="5:17" x14ac:dyDescent="0.2">
      <c r="E74">
        <v>8</v>
      </c>
      <c r="F74" s="328"/>
      <c r="G74" s="5" t="s">
        <v>77</v>
      </c>
      <c r="H74" s="290">
        <v>1595053382.5</v>
      </c>
      <c r="I74" s="290">
        <v>19283949574.52</v>
      </c>
      <c r="J74" s="290">
        <v>12887116589.59</v>
      </c>
      <c r="K74" s="282">
        <v>-3.0591194824328261E-2</v>
      </c>
      <c r="L74" s="286">
        <v>-4.8873292479121089E-2</v>
      </c>
      <c r="M74" s="286">
        <v>-2.9512024228064981E-2</v>
      </c>
      <c r="N74" s="289">
        <v>1.2580043286557929E-2</v>
      </c>
      <c r="O74" s="4"/>
    </row>
    <row r="75" spans="5:17" x14ac:dyDescent="0.2">
      <c r="E75">
        <v>9</v>
      </c>
      <c r="F75" s="328"/>
      <c r="G75" s="295" t="str">
        <f t="shared" ref="G75:G90" si="0">+G63</f>
        <v>Sep</v>
      </c>
      <c r="H75" s="296">
        <f>+I75-SUM(H64:H74)</f>
        <v>1356838501.4888611</v>
      </c>
      <c r="I75" s="296">
        <f>+I63*(1+L75)</f>
        <v>19107190175.648861</v>
      </c>
      <c r="J75" s="296">
        <f t="shared" ref="J75:J78" si="1">+H75+J74</f>
        <v>14243955091.078861</v>
      </c>
      <c r="K75" s="297">
        <f t="shared" ref="K75:M83" si="2">+H75/H63-1</f>
        <v>-0.11525798178886781</v>
      </c>
      <c r="L75" s="305">
        <f>TREND($L$68:$L$74,$E$68:$E$74,E75)</f>
        <v>-4.6090875589826844E-2</v>
      </c>
      <c r="M75" s="298">
        <f t="shared" si="2"/>
        <v>-3.8389586390568442E-2</v>
      </c>
      <c r="N75" s="297">
        <f t="shared" ref="N75:N90" si="3">+H75/H74-1</f>
        <v>-0.1493460241674005</v>
      </c>
      <c r="O75" s="299"/>
      <c r="Q75" t="s">
        <v>82</v>
      </c>
    </row>
    <row r="76" spans="5:17" x14ac:dyDescent="0.2">
      <c r="E76">
        <v>10</v>
      </c>
      <c r="F76" s="328"/>
      <c r="G76" s="295" t="str">
        <f t="shared" si="0"/>
        <v>Okt</v>
      </c>
      <c r="H76" s="296">
        <f t="shared" ref="H76:H90" si="4">+I76-SUM(H65:H75)</f>
        <v>1768846800.2100945</v>
      </c>
      <c r="I76" s="296">
        <f t="shared" ref="I76:I90" si="5">+I64*(1+L76)</f>
        <v>19163681347.678959</v>
      </c>
      <c r="J76" s="296">
        <f t="shared" si="1"/>
        <v>16012801891.288956</v>
      </c>
      <c r="K76" s="297">
        <f t="shared" si="2"/>
        <v>3.299032695102988E-2</v>
      </c>
      <c r="L76" s="305">
        <f t="shared" ref="L76:L90" si="6">TREND($L$68:$L$74,$E$68:$E$74,E76)</f>
        <v>-4.2890707594274692E-2</v>
      </c>
      <c r="M76" s="298">
        <f t="shared" si="2"/>
        <v>-3.0993030350492501E-2</v>
      </c>
      <c r="N76" s="297">
        <f t="shared" si="3"/>
        <v>0.3036531600991097</v>
      </c>
      <c r="O76" s="299"/>
      <c r="Q76" t="s">
        <v>83</v>
      </c>
    </row>
    <row r="77" spans="5:17" x14ac:dyDescent="0.2">
      <c r="E77">
        <v>11</v>
      </c>
      <c r="F77" s="328"/>
      <c r="G77" s="295" t="str">
        <f t="shared" si="0"/>
        <v>Nov</v>
      </c>
      <c r="H77" s="296">
        <f t="shared" si="4"/>
        <v>1616280403.4414749</v>
      </c>
      <c r="I77" s="296">
        <f t="shared" si="5"/>
        <v>19151928718.510429</v>
      </c>
      <c r="J77" s="296">
        <f t="shared" si="1"/>
        <v>17629082294.730431</v>
      </c>
      <c r="K77" s="297">
        <f t="shared" si="2"/>
        <v>-7.2189132119042654E-3</v>
      </c>
      <c r="L77" s="305">
        <f t="shared" si="6"/>
        <v>-3.9690539598722541E-2</v>
      </c>
      <c r="M77" s="298">
        <f t="shared" si="2"/>
        <v>-2.8860872479819499E-2</v>
      </c>
      <c r="N77" s="297">
        <f t="shared" si="3"/>
        <v>-8.6251899684301914E-2</v>
      </c>
      <c r="O77" s="299"/>
    </row>
    <row r="78" spans="5:17" x14ac:dyDescent="0.2">
      <c r="E78">
        <v>12</v>
      </c>
      <c r="F78" s="328"/>
      <c r="G78" s="300" t="str">
        <f t="shared" si="0"/>
        <v>Dec</v>
      </c>
      <c r="H78" s="301">
        <f t="shared" si="4"/>
        <v>1328778943.6888084</v>
      </c>
      <c r="I78" s="301">
        <f t="shared" si="5"/>
        <v>18957861238.419239</v>
      </c>
      <c r="J78" s="301">
        <f t="shared" si="1"/>
        <v>18957861238.419239</v>
      </c>
      <c r="K78" s="302">
        <f t="shared" si="2"/>
        <v>-0.12743732858463719</v>
      </c>
      <c r="L78" s="306">
        <f t="shared" si="6"/>
        <v>-3.6490371603170389E-2</v>
      </c>
      <c r="M78" s="303">
        <f t="shared" si="2"/>
        <v>-3.6490371603170368E-2</v>
      </c>
      <c r="N78" s="302">
        <f t="shared" si="3"/>
        <v>-0.17787845422149662</v>
      </c>
      <c r="O78" s="304"/>
    </row>
    <row r="79" spans="5:17" x14ac:dyDescent="0.2">
      <c r="E79">
        <f>+E78+1</f>
        <v>13</v>
      </c>
      <c r="F79" s="327">
        <f>+F67+1</f>
        <v>2014</v>
      </c>
      <c r="G79" s="295" t="str">
        <f t="shared" si="0"/>
        <v>Jan</v>
      </c>
      <c r="H79" s="296">
        <f t="shared" si="4"/>
        <v>1792541640.8952751</v>
      </c>
      <c r="I79" s="296">
        <f t="shared" si="5"/>
        <v>19031690632.024513</v>
      </c>
      <c r="J79" s="296">
        <f>+H79</f>
        <v>1792541640.8952751</v>
      </c>
      <c r="K79" s="297">
        <f t="shared" si="2"/>
        <v>4.2956227094841815E-2</v>
      </c>
      <c r="L79" s="305">
        <f t="shared" si="6"/>
        <v>-3.3290203607618238E-2</v>
      </c>
      <c r="M79" s="298">
        <f t="shared" si="2"/>
        <v>4.2956227094841815E-2</v>
      </c>
      <c r="N79" s="297">
        <f t="shared" si="3"/>
        <v>0.3490141828399389</v>
      </c>
      <c r="O79" s="299"/>
    </row>
    <row r="80" spans="5:17" ht="14.25" customHeight="1" x14ac:dyDescent="0.2">
      <c r="E80">
        <f t="shared" ref="E80:E90" si="7">+E79+1</f>
        <v>14</v>
      </c>
      <c r="F80" s="327"/>
      <c r="G80" s="295" t="str">
        <f t="shared" si="0"/>
        <v>Feb</v>
      </c>
      <c r="H80" s="296">
        <f t="shared" si="4"/>
        <v>1418571375.1470261</v>
      </c>
      <c r="I80" s="296">
        <f t="shared" si="5"/>
        <v>18951502162.251541</v>
      </c>
      <c r="J80" s="296">
        <f t="shared" ref="J80:J90" si="8">+H80+J79</f>
        <v>3211113016.0423012</v>
      </c>
      <c r="K80" s="297">
        <f t="shared" si="2"/>
        <v>-5.3503214704323954E-2</v>
      </c>
      <c r="L80" s="305">
        <f t="shared" si="6"/>
        <v>-3.0090035612066086E-2</v>
      </c>
      <c r="M80" s="298">
        <f t="shared" si="2"/>
        <v>-1.9764199922961412E-3</v>
      </c>
      <c r="N80" s="297">
        <f t="shared" si="3"/>
        <v>-0.20862570621314636</v>
      </c>
      <c r="O80" s="299"/>
    </row>
    <row r="81" spans="5:15" x14ac:dyDescent="0.2">
      <c r="E81">
        <f t="shared" si="7"/>
        <v>15</v>
      </c>
      <c r="F81" s="327"/>
      <c r="G81" s="295" t="str">
        <f t="shared" si="0"/>
        <v>Mar</v>
      </c>
      <c r="H81" s="296">
        <f t="shared" si="4"/>
        <v>1492342758.1955109</v>
      </c>
      <c r="I81" s="296">
        <f t="shared" si="5"/>
        <v>18857072996.917053</v>
      </c>
      <c r="J81" s="296">
        <f t="shared" si="8"/>
        <v>4703455774.237812</v>
      </c>
      <c r="K81" s="297">
        <f t="shared" si="2"/>
        <v>-5.9510232021510734E-2</v>
      </c>
      <c r="L81" s="305">
        <f t="shared" si="6"/>
        <v>-2.6889867616513935E-2</v>
      </c>
      <c r="M81" s="298">
        <f t="shared" si="2"/>
        <v>-2.0979001310503453E-2</v>
      </c>
      <c r="N81" s="297">
        <f t="shared" si="3"/>
        <v>5.2003998065193402E-2</v>
      </c>
      <c r="O81" s="299"/>
    </row>
    <row r="82" spans="5:15" x14ac:dyDescent="0.2">
      <c r="E82">
        <f t="shared" si="7"/>
        <v>16</v>
      </c>
      <c r="F82" s="327"/>
      <c r="G82" s="295" t="str">
        <f t="shared" si="0"/>
        <v>Apr</v>
      </c>
      <c r="H82" s="296">
        <f t="shared" si="4"/>
        <v>1766811347.984848</v>
      </c>
      <c r="I82" s="296">
        <f t="shared" si="5"/>
        <v>18961989224.081898</v>
      </c>
      <c r="J82" s="296">
        <f t="shared" si="8"/>
        <v>6470267122.2226601</v>
      </c>
      <c r="K82" s="297">
        <f t="shared" si="2"/>
        <v>6.3130474270290282E-2</v>
      </c>
      <c r="L82" s="305">
        <f t="shared" si="6"/>
        <v>-2.3689699620961784E-2</v>
      </c>
      <c r="M82" s="298">
        <f t="shared" si="2"/>
        <v>6.3840037702256325E-4</v>
      </c>
      <c r="N82" s="297">
        <f t="shared" si="3"/>
        <v>0.1839179292304236</v>
      </c>
      <c r="O82" s="299"/>
    </row>
    <row r="83" spans="5:15" x14ac:dyDescent="0.2">
      <c r="E83">
        <f t="shared" si="7"/>
        <v>17</v>
      </c>
      <c r="F83" s="327"/>
      <c r="G83" s="295" t="str">
        <f t="shared" si="0"/>
        <v>Maj</v>
      </c>
      <c r="H83" s="296">
        <f t="shared" si="4"/>
        <v>1720519936.8228607</v>
      </c>
      <c r="I83" s="296">
        <f t="shared" si="5"/>
        <v>18982753630.914761</v>
      </c>
      <c r="J83" s="296">
        <f t="shared" si="8"/>
        <v>8190787059.0455208</v>
      </c>
      <c r="K83" s="297">
        <f t="shared" si="2"/>
        <v>1.2216113709589083E-2</v>
      </c>
      <c r="L83" s="305">
        <f t="shared" si="6"/>
        <v>-2.0489531625409632E-2</v>
      </c>
      <c r="M83" s="298">
        <f t="shared" si="2"/>
        <v>3.0483362218090004E-3</v>
      </c>
      <c r="N83" s="297">
        <f t="shared" si="3"/>
        <v>-2.6200539867929473E-2</v>
      </c>
      <c r="O83" s="299"/>
    </row>
    <row r="84" spans="5:15" x14ac:dyDescent="0.2">
      <c r="E84">
        <f t="shared" si="7"/>
        <v>18</v>
      </c>
      <c r="F84" s="327"/>
      <c r="G84" s="295" t="str">
        <f t="shared" si="0"/>
        <v>Jun</v>
      </c>
      <c r="H84" s="296">
        <f t="shared" si="4"/>
        <v>1537557823.4860611</v>
      </c>
      <c r="I84" s="296">
        <f t="shared" si="5"/>
        <v>18969379748.790821</v>
      </c>
      <c r="J84" s="296">
        <f t="shared" si="8"/>
        <v>9728344882.5315819</v>
      </c>
      <c r="K84" s="297">
        <f t="shared" ref="K84:K90" si="9">+H84/H72-1</f>
        <v>-8.6231276822590353E-3</v>
      </c>
      <c r="L84" s="305">
        <f t="shared" si="6"/>
        <v>-1.7289363629857481E-2</v>
      </c>
      <c r="M84" s="298">
        <f t="shared" ref="M84:M90" si="10">+J84/J72-1</f>
        <v>1.1854189763629286E-3</v>
      </c>
      <c r="N84" s="297">
        <f t="shared" si="3"/>
        <v>-0.10634117595560111</v>
      </c>
      <c r="O84" s="299"/>
    </row>
    <row r="85" spans="5:15" x14ac:dyDescent="0.2">
      <c r="E85">
        <f t="shared" si="7"/>
        <v>19</v>
      </c>
      <c r="F85" s="327"/>
      <c r="G85" s="295" t="str">
        <f t="shared" si="0"/>
        <v>Jul</v>
      </c>
      <c r="H85" s="296">
        <f t="shared" si="4"/>
        <v>1667736529.1381569</v>
      </c>
      <c r="I85" s="296">
        <f t="shared" si="5"/>
        <v>19061879442.998978</v>
      </c>
      <c r="J85" s="296">
        <f t="shared" si="8"/>
        <v>11396081411.669739</v>
      </c>
      <c r="K85" s="297">
        <f t="shared" si="9"/>
        <v>5.8721134598320512E-2</v>
      </c>
      <c r="L85" s="305">
        <f t="shared" si="6"/>
        <v>-1.4089195634305329E-2</v>
      </c>
      <c r="M85" s="298">
        <f t="shared" si="10"/>
        <v>9.2116208235912822E-3</v>
      </c>
      <c r="N85" s="297">
        <f t="shared" si="3"/>
        <v>8.4665892666687004E-2</v>
      </c>
      <c r="O85" s="299"/>
    </row>
    <row r="86" spans="5:15" x14ac:dyDescent="0.2">
      <c r="E86">
        <f t="shared" si="7"/>
        <v>20</v>
      </c>
      <c r="F86" s="327"/>
      <c r="G86" s="295" t="str">
        <f t="shared" si="0"/>
        <v>Aug</v>
      </c>
      <c r="H86" s="296">
        <f t="shared" si="4"/>
        <v>1607140054.119751</v>
      </c>
      <c r="I86" s="296">
        <f t="shared" si="5"/>
        <v>19073966114.618729</v>
      </c>
      <c r="J86" s="296">
        <f t="shared" si="8"/>
        <v>13003221465.78949</v>
      </c>
      <c r="K86" s="297">
        <f t="shared" si="9"/>
        <v>7.5775969333433668E-3</v>
      </c>
      <c r="L86" s="305">
        <f t="shared" si="6"/>
        <v>-1.0889027638753171E-2</v>
      </c>
      <c r="M86" s="298">
        <f t="shared" si="10"/>
        <v>9.0093757895599591E-3</v>
      </c>
      <c r="N86" s="297">
        <f t="shared" si="3"/>
        <v>-3.6334561220962569E-2</v>
      </c>
      <c r="O86" s="299"/>
    </row>
    <row r="87" spans="5:15" x14ac:dyDescent="0.2">
      <c r="E87">
        <f t="shared" si="7"/>
        <v>21</v>
      </c>
      <c r="F87" s="327"/>
      <c r="G87" s="295" t="str">
        <f t="shared" si="0"/>
        <v>Sep</v>
      </c>
      <c r="H87" s="296">
        <f t="shared" si="4"/>
        <v>1243150059.0824814</v>
      </c>
      <c r="I87" s="296">
        <f t="shared" si="5"/>
        <v>18960277672.212349</v>
      </c>
      <c r="J87" s="296">
        <f t="shared" si="8"/>
        <v>14246371524.871971</v>
      </c>
      <c r="K87" s="297">
        <f t="shared" si="9"/>
        <v>-8.3789221990405727E-2</v>
      </c>
      <c r="L87" s="305">
        <f t="shared" si="6"/>
        <v>-7.6888596432010264E-3</v>
      </c>
      <c r="M87" s="298">
        <f t="shared" si="10"/>
        <v>1.6964626591842169E-4</v>
      </c>
      <c r="N87" s="297">
        <f t="shared" si="3"/>
        <v>-0.22648305858858775</v>
      </c>
      <c r="O87" s="299"/>
    </row>
    <row r="88" spans="5:15" x14ac:dyDescent="0.2">
      <c r="E88">
        <f t="shared" si="7"/>
        <v>22</v>
      </c>
      <c r="F88" s="327"/>
      <c r="G88" s="295" t="str">
        <f t="shared" si="0"/>
        <v>Okt</v>
      </c>
      <c r="H88" s="296">
        <f t="shared" si="4"/>
        <v>1886230619.2731743</v>
      </c>
      <c r="I88" s="296">
        <f t="shared" si="5"/>
        <v>19077661491.275429</v>
      </c>
      <c r="J88" s="296">
        <f t="shared" si="8"/>
        <v>16132602144.145145</v>
      </c>
      <c r="K88" s="297">
        <f t="shared" si="9"/>
        <v>6.6361778221345924E-2</v>
      </c>
      <c r="L88" s="305">
        <f t="shared" si="6"/>
        <v>-4.4886916476488681E-3</v>
      </c>
      <c r="M88" s="298">
        <f t="shared" si="10"/>
        <v>7.4815296953971711E-3</v>
      </c>
      <c r="N88" s="297">
        <f t="shared" si="3"/>
        <v>0.51729922344638313</v>
      </c>
      <c r="O88" s="299"/>
    </row>
    <row r="89" spans="5:15" x14ac:dyDescent="0.2">
      <c r="E89">
        <f t="shared" si="7"/>
        <v>23</v>
      </c>
      <c r="F89" s="327"/>
      <c r="G89" s="295" t="str">
        <f t="shared" si="0"/>
        <v>Nov</v>
      </c>
      <c r="H89" s="296">
        <f t="shared" si="4"/>
        <v>1665869917.539402</v>
      </c>
      <c r="I89" s="296">
        <f t="shared" si="5"/>
        <v>19127251005.373356</v>
      </c>
      <c r="J89" s="296">
        <f t="shared" si="8"/>
        <v>17798472061.684547</v>
      </c>
      <c r="K89" s="297">
        <f t="shared" si="9"/>
        <v>3.0681256787088662E-2</v>
      </c>
      <c r="L89" s="305">
        <f t="shared" si="6"/>
        <v>-1.2885236520967236E-3</v>
      </c>
      <c r="M89" s="298">
        <f t="shared" si="10"/>
        <v>9.6085413932607278E-3</v>
      </c>
      <c r="N89" s="297">
        <f t="shared" si="3"/>
        <v>-0.11682595939338769</v>
      </c>
      <c r="O89" s="299"/>
    </row>
    <row r="90" spans="5:15" x14ac:dyDescent="0.2">
      <c r="E90">
        <f t="shared" si="7"/>
        <v>24</v>
      </c>
      <c r="F90" s="327"/>
      <c r="G90" s="295" t="str">
        <f t="shared" si="0"/>
        <v>Dec</v>
      </c>
      <c r="H90" s="296">
        <f t="shared" si="4"/>
        <v>1195629864.9351311</v>
      </c>
      <c r="I90" s="296">
        <f t="shared" si="5"/>
        <v>18994101926.619678</v>
      </c>
      <c r="J90" s="296">
        <f t="shared" si="8"/>
        <v>18994101926.619678</v>
      </c>
      <c r="K90" s="297">
        <f t="shared" si="9"/>
        <v>-0.10020408540192827</v>
      </c>
      <c r="L90" s="305">
        <f t="shared" si="6"/>
        <v>1.9116443434554348E-3</v>
      </c>
      <c r="M90" s="298">
        <f t="shared" si="10"/>
        <v>1.9116443434554764E-3</v>
      </c>
      <c r="N90" s="297">
        <f t="shared" si="3"/>
        <v>-0.28227897487869047</v>
      </c>
      <c r="O90" s="299"/>
    </row>
  </sheetData>
  <mergeCells count="7">
    <mergeCell ref="F79:F90"/>
    <mergeCell ref="F7:F18"/>
    <mergeCell ref="F19:F30"/>
    <mergeCell ref="F31:F42"/>
    <mergeCell ref="F43:F54"/>
    <mergeCell ref="F55:F66"/>
    <mergeCell ref="F67:F7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1"/>
  <sheetViews>
    <sheetView showGridLines="0" tabSelected="1" view="pageLayout" topLeftCell="C1" zoomScaleNormal="124" workbookViewId="0">
      <selection activeCell="E2" sqref="E2"/>
    </sheetView>
  </sheetViews>
  <sheetFormatPr defaultRowHeight="14.25" x14ac:dyDescent="0.2"/>
  <cols>
    <col min="1" max="2" width="9" hidden="1" customWidth="1"/>
    <col min="3" max="3" width="21.625" customWidth="1"/>
    <col min="4" max="4" width="22.125" bestFit="1" customWidth="1"/>
    <col min="5" max="5" width="20.75" bestFit="1" customWidth="1"/>
    <col min="6" max="6" width="21.375" bestFit="1" customWidth="1"/>
    <col min="7" max="7" width="21.5" bestFit="1" customWidth="1"/>
    <col min="8" max="8" width="20.75" bestFit="1" customWidth="1"/>
    <col min="9" max="9" width="13.5" bestFit="1" customWidth="1"/>
  </cols>
  <sheetData>
    <row r="5" spans="3:9" ht="15" x14ac:dyDescent="0.25">
      <c r="C5" s="314" t="s">
        <v>87</v>
      </c>
    </row>
    <row r="7" spans="3:9" x14ac:dyDescent="0.2">
      <c r="E7" t="s">
        <v>90</v>
      </c>
      <c r="F7" t="s">
        <v>88</v>
      </c>
      <c r="G7" t="s">
        <v>89</v>
      </c>
    </row>
    <row r="8" spans="3:9" x14ac:dyDescent="0.2">
      <c r="C8" s="317" t="s">
        <v>0</v>
      </c>
      <c r="D8" s="318" t="s">
        <v>23</v>
      </c>
      <c r="E8" s="318" t="s">
        <v>91</v>
      </c>
      <c r="F8" s="318" t="s">
        <v>92</v>
      </c>
      <c r="G8" s="319" t="s">
        <v>93</v>
      </c>
    </row>
    <row r="9" spans="3:9" x14ac:dyDescent="0.2">
      <c r="C9" s="315" t="s">
        <v>1</v>
      </c>
      <c r="D9" s="316">
        <v>0.21335433194425152</v>
      </c>
      <c r="E9" s="41">
        <v>364718563</v>
      </c>
      <c r="F9" s="41">
        <v>364718563</v>
      </c>
      <c r="G9" s="39">
        <v>364718563</v>
      </c>
      <c r="H9" s="5"/>
      <c r="I9" s="5"/>
    </row>
    <row r="10" spans="3:9" x14ac:dyDescent="0.2">
      <c r="C10" s="315" t="s">
        <v>2</v>
      </c>
      <c r="D10" s="316">
        <v>3.370152766587952E-2</v>
      </c>
      <c r="E10" s="41">
        <v>57611077</v>
      </c>
      <c r="F10" s="41">
        <v>57611077</v>
      </c>
      <c r="G10" s="39">
        <v>57611077</v>
      </c>
      <c r="H10" s="5"/>
      <c r="I10" s="5"/>
    </row>
    <row r="11" spans="3:9" x14ac:dyDescent="0.2">
      <c r="C11" s="315" t="s">
        <v>3</v>
      </c>
      <c r="D11" s="316">
        <v>2.9971194517757097E-2</v>
      </c>
      <c r="E11" s="41">
        <v>51234258</v>
      </c>
      <c r="F11" s="41">
        <v>51234258</v>
      </c>
      <c r="G11" s="39">
        <v>51234258</v>
      </c>
      <c r="H11" s="5"/>
      <c r="I11" s="5"/>
    </row>
    <row r="12" spans="3:9" x14ac:dyDescent="0.2">
      <c r="C12" s="315" t="s">
        <v>4</v>
      </c>
      <c r="D12" s="316">
        <v>4.577562434597398E-2</v>
      </c>
      <c r="E12" s="41">
        <v>78251141</v>
      </c>
      <c r="F12" s="41">
        <v>78251141</v>
      </c>
      <c r="G12" s="39">
        <v>78251141</v>
      </c>
      <c r="H12" s="5"/>
      <c r="I12" s="5"/>
    </row>
    <row r="13" spans="3:9" x14ac:dyDescent="0.2">
      <c r="C13" s="315" t="s">
        <v>5</v>
      </c>
      <c r="D13" s="316">
        <v>3.5332464925684121E-2</v>
      </c>
      <c r="E13" s="41">
        <v>60399082</v>
      </c>
      <c r="F13" s="41">
        <v>60399082</v>
      </c>
      <c r="G13" s="39">
        <v>60399082</v>
      </c>
      <c r="H13" s="5"/>
      <c r="I13" s="5"/>
    </row>
    <row r="14" spans="3:9" x14ac:dyDescent="0.2">
      <c r="C14" s="315" t="s">
        <v>6</v>
      </c>
      <c r="D14" s="316">
        <v>1.9197677316293928E-2</v>
      </c>
      <c r="E14" s="41">
        <v>32817470</v>
      </c>
      <c r="F14" s="41">
        <v>32817470</v>
      </c>
      <c r="G14" s="39">
        <v>32817470</v>
      </c>
      <c r="H14" s="5"/>
      <c r="I14" s="5"/>
    </row>
    <row r="15" spans="3:9" x14ac:dyDescent="0.2">
      <c r="C15" s="315" t="s">
        <v>7</v>
      </c>
      <c r="D15" s="316">
        <v>2.5991038384960873E-2</v>
      </c>
      <c r="E15" s="41">
        <v>44430381</v>
      </c>
      <c r="F15" s="41">
        <v>44430381</v>
      </c>
      <c r="G15" s="39">
        <v>44430381</v>
      </c>
      <c r="H15" s="5"/>
      <c r="I15" s="5"/>
    </row>
    <row r="16" spans="3:9" x14ac:dyDescent="0.2">
      <c r="C16" s="315" t="s">
        <v>8</v>
      </c>
      <c r="D16" s="316">
        <v>1.6958760522294763E-2</v>
      </c>
      <c r="E16" s="41">
        <v>28990153</v>
      </c>
      <c r="F16" s="41">
        <v>28990153</v>
      </c>
      <c r="G16" s="39">
        <v>28990153</v>
      </c>
      <c r="H16" s="5"/>
      <c r="I16" s="5"/>
    </row>
    <row r="17" spans="3:9" x14ac:dyDescent="0.2">
      <c r="C17" s="315" t="s">
        <v>9</v>
      </c>
      <c r="D17" s="316">
        <v>0.13055712612862896</v>
      </c>
      <c r="E17" s="41">
        <v>223180879</v>
      </c>
      <c r="F17" s="41">
        <v>223180879</v>
      </c>
      <c r="G17" s="39">
        <v>223180879</v>
      </c>
      <c r="H17" s="5"/>
      <c r="I17" s="5"/>
    </row>
    <row r="18" spans="3:9" x14ac:dyDescent="0.2">
      <c r="C18" s="315" t="s">
        <v>10</v>
      </c>
      <c r="D18" s="316">
        <v>3.1571266657406123E-2</v>
      </c>
      <c r="E18" s="41">
        <v>53969502</v>
      </c>
      <c r="F18" s="41">
        <v>53969502</v>
      </c>
      <c r="G18" s="39">
        <v>53969502</v>
      </c>
      <c r="H18" s="5"/>
      <c r="I18" s="5"/>
    </row>
    <row r="19" spans="3:9" x14ac:dyDescent="0.2">
      <c r="C19" s="315" t="s">
        <v>11</v>
      </c>
      <c r="D19" s="316">
        <v>0.16489098504421912</v>
      </c>
      <c r="E19" s="41">
        <v>281872895</v>
      </c>
      <c r="F19" s="41">
        <v>281872895</v>
      </c>
      <c r="G19" s="39">
        <v>281872895</v>
      </c>
      <c r="H19" s="5"/>
      <c r="I19" s="5"/>
    </row>
    <row r="20" spans="3:9" x14ac:dyDescent="0.2">
      <c r="C20" s="315" t="s">
        <v>12</v>
      </c>
      <c r="D20" s="316">
        <v>3.0408657683937582E-2</v>
      </c>
      <c r="E20" s="41">
        <v>51982080</v>
      </c>
      <c r="F20" s="41">
        <v>51982080</v>
      </c>
      <c r="G20" s="39">
        <v>51982080</v>
      </c>
      <c r="H20" s="5"/>
      <c r="I20" s="5"/>
    </row>
    <row r="21" spans="3:9" x14ac:dyDescent="0.2">
      <c r="C21" s="315" t="s">
        <v>13</v>
      </c>
      <c r="D21" s="316">
        <v>3.0150036255035421E-2</v>
      </c>
      <c r="E21" s="41">
        <v>51539980</v>
      </c>
      <c r="F21" s="41">
        <v>51539980</v>
      </c>
      <c r="G21" s="39">
        <v>51539980</v>
      </c>
      <c r="H21" s="5"/>
      <c r="I21" s="5"/>
    </row>
    <row r="22" spans="3:9" x14ac:dyDescent="0.2">
      <c r="C22" s="315" t="s">
        <v>14</v>
      </c>
      <c r="D22" s="316">
        <v>2.7741410519979626E-2</v>
      </c>
      <c r="E22" s="41">
        <v>47422554</v>
      </c>
      <c r="F22" s="41">
        <v>47422554</v>
      </c>
      <c r="G22" s="39">
        <v>47422554</v>
      </c>
      <c r="H22" s="5"/>
      <c r="I22" s="5"/>
    </row>
    <row r="23" spans="3:9" x14ac:dyDescent="0.2">
      <c r="C23" s="315" t="s">
        <v>15</v>
      </c>
      <c r="D23" s="316">
        <v>3.0580613650043987E-2</v>
      </c>
      <c r="E23" s="41">
        <v>52276030</v>
      </c>
      <c r="F23" s="41">
        <v>52276030</v>
      </c>
      <c r="G23" s="39">
        <v>52276030</v>
      </c>
      <c r="H23" s="5"/>
      <c r="I23" s="5"/>
    </row>
    <row r="24" spans="3:9" x14ac:dyDescent="0.2">
      <c r="C24" s="315" t="s">
        <v>16</v>
      </c>
      <c r="D24" s="316">
        <v>3.0685157753391673E-2</v>
      </c>
      <c r="E24" s="41">
        <v>52454743</v>
      </c>
      <c r="F24" s="41">
        <v>52454743</v>
      </c>
      <c r="G24" s="39">
        <v>52454743</v>
      </c>
      <c r="H24" s="5"/>
      <c r="I24" s="5"/>
    </row>
    <row r="25" spans="3:9" x14ac:dyDescent="0.2">
      <c r="C25" s="315" t="s">
        <v>17</v>
      </c>
      <c r="D25" s="316">
        <v>2.7021336065194239E-2</v>
      </c>
      <c r="E25" s="41">
        <v>46191623</v>
      </c>
      <c r="F25" s="41">
        <v>46191623</v>
      </c>
      <c r="G25" s="39">
        <v>46191623</v>
      </c>
      <c r="H25" s="5"/>
      <c r="I25" s="5"/>
    </row>
    <row r="26" spans="3:9" x14ac:dyDescent="0.2">
      <c r="C26" s="315" t="s">
        <v>18</v>
      </c>
      <c r="D26" s="316">
        <v>1.3696389174422374E-2</v>
      </c>
      <c r="E26" s="41">
        <v>23413292</v>
      </c>
      <c r="F26" s="41">
        <v>23413292</v>
      </c>
      <c r="G26" s="39">
        <v>23413292</v>
      </c>
      <c r="H26" s="5"/>
      <c r="I26" s="5"/>
    </row>
    <row r="27" spans="3:9" x14ac:dyDescent="0.2">
      <c r="C27" s="315" t="s">
        <v>19</v>
      </c>
      <c r="D27" s="316">
        <v>2.7188693429643005E-2</v>
      </c>
      <c r="E27" s="41">
        <v>46477712</v>
      </c>
      <c r="F27" s="41">
        <v>46477712</v>
      </c>
      <c r="G27" s="39">
        <v>46477712</v>
      </c>
      <c r="H27" s="5"/>
      <c r="I27" s="5"/>
    </row>
    <row r="28" spans="3:9" x14ac:dyDescent="0.2">
      <c r="C28" s="315" t="s">
        <v>20</v>
      </c>
      <c r="D28" s="316">
        <v>2.8968104042228087E-2</v>
      </c>
      <c r="E28" s="41">
        <v>49519525</v>
      </c>
      <c r="F28" s="41">
        <v>49519525</v>
      </c>
      <c r="G28" s="39">
        <v>49519525</v>
      </c>
      <c r="H28" s="5"/>
      <c r="I28" s="5"/>
    </row>
    <row r="29" spans="3:9" x14ac:dyDescent="0.2">
      <c r="C29" s="315" t="s">
        <v>21</v>
      </c>
      <c r="D29" s="316">
        <v>6.2576039727739964E-3</v>
      </c>
      <c r="E29" s="41">
        <v>10697061</v>
      </c>
      <c r="F29" s="41">
        <v>10697061</v>
      </c>
      <c r="G29" s="39">
        <v>10697061</v>
      </c>
      <c r="H29" s="5"/>
      <c r="I29" s="5"/>
    </row>
    <row r="30" spans="3:9" x14ac:dyDescent="0.2">
      <c r="C30" s="320" t="s">
        <v>22</v>
      </c>
      <c r="D30" s="321">
        <v>1</v>
      </c>
      <c r="E30" s="8">
        <v>1709450001</v>
      </c>
      <c r="F30" s="8">
        <v>1709450001</v>
      </c>
      <c r="G30" s="322">
        <v>1709450001</v>
      </c>
      <c r="H30" s="5"/>
      <c r="I30" s="5"/>
    </row>
    <row r="31" spans="3:9" x14ac:dyDescent="0.2">
      <c r="H31" s="5"/>
      <c r="I31" s="5"/>
    </row>
  </sheetData>
  <pageMargins left="0.7" right="0.7" top="0.75" bottom="0.75" header="0.3" footer="0.3"/>
  <pageSetup paperSize="9" orientation="landscape" r:id="rId1"/>
  <headerFooter scaleWithDoc="0">
    <oddHeader>&amp;LBilaga 6 till regleringsbrev för budgetåret 2013 avseende anslag 1:5&amp;RBilaga till regeringsbeslut 2013-09-26 I:3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_x0020_av_x0020_produkt xmlns="eca061ca-b85c-41d9-8d02-21c800eb1fa8" xsi:nil="true"/>
    <Sekretess_x0020_m.m. xmlns="eca061ca-b85c-41d9-8d02-21c800eb1fa8" xsi:nil="true"/>
    <RKOrdnaClass xmlns="da9323c2-3d61-4098-bc57-637d53a85204" xsi:nil="true"/>
    <k46d94c0acf84ab9a79866a9d8b1905f xmlns="eca061ca-b85c-41d9-8d02-21c800eb1fa8">
      <Terms xmlns="http://schemas.microsoft.com/office/infopath/2007/PartnerControls">
        <TermInfo xmlns="http://schemas.microsoft.com/office/infopath/2007/PartnerControls">
          <TermName xmlns="http://schemas.microsoft.com/office/infopath/2007/PartnerControls">Enheten för verksamhetsstöd</TermName>
          <TermId xmlns="http://schemas.microsoft.com/office/infopath/2007/PartnerControls">fee5b421-7b69-4cc5-b1bc-3baa9b3de5ad</TermId>
        </TermInfo>
      </Terms>
    </k46d94c0acf84ab9a79866a9d8b1905f>
    <c9cd366cc722410295b9eacffbd73909 xmlns="eca061ca-b85c-41d9-8d02-21c800eb1fa8">
      <Terms xmlns="http://schemas.microsoft.com/office/infopath/2007/PartnerControls">
        <TermInfo xmlns="http://schemas.microsoft.com/office/infopath/2007/PartnerControls">
          <TermName xmlns="http://schemas.microsoft.com/office/infopath/2007/PartnerControls">6. Stöd och utvecklingsarbete</TermName>
          <TermId xmlns="http://schemas.microsoft.com/office/infopath/2007/PartnerControls">94c37350-d1af-4a11-92a8-8ec0b30aec47</TermId>
        </TermInfo>
      </Terms>
    </c9cd366cc722410295b9eacffbd73909>
    <Diarienummer xmlns="eca061ca-b85c-41d9-8d02-21c800eb1fa8" xsi:nil="true"/>
    <TaxCatchAll xmlns="eca061ca-b85c-41d9-8d02-21c800eb1fa8">
      <Value>85</Value>
      <Value>56</Value>
    </TaxCatchAll>
    <RKOrdnaCheckInComment xmlns="da9323c2-3d61-4098-bc57-637d53a85204" xsi:nil="true"/>
    <Nyckelord xmlns="eca061ca-b85c-41d9-8d02-21c800eb1fa8">Läkemedel, statsbidrag, ändringsbeslut</Nyckelord>
    <Remissinstans xmlns="eca061ca-b85c-41d9-8d02-21c800eb1fa8" xsi:nil="true"/>
    <_dlc_DocId xmlns="eca061ca-b85c-41d9-8d02-21c800eb1fa8" xsi:nil="true"/>
    <_dlc_DocIdUrl xmlns="eca061ca-b85c-41d9-8d02-21c800eb1fa8">
      <Url xsi:nil="true"/>
      <Description xsi:nil="true"/>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RKExcelDokument" ma:contentTypeID="0x01010053E1D612BA3F4E21AA250ECD751942B3001FE4AE7A789B4F8C9C02BEDEBE65BB7D00BE0EC96C68DA874FB8EB8A3B82F6BE58" ma:contentTypeVersion="14" ma:contentTypeDescription="Skapa ett nytt dokument." ma:contentTypeScope="" ma:versionID="f32f722b27b4f4e22b6e384f977a10a8">
  <xsd:schema xmlns:xsd="http://www.w3.org/2001/XMLSchema" xmlns:xs="http://www.w3.org/2001/XMLSchema" xmlns:p="http://schemas.microsoft.com/office/2006/metadata/properties" xmlns:ns2="eca061ca-b85c-41d9-8d02-21c800eb1fa8" xmlns:ns3="da9323c2-3d61-4098-bc57-637d53a85204" targetNamespace="http://schemas.microsoft.com/office/2006/metadata/properties" ma:root="true" ma:fieldsID="c391ca6d6d52518c25b5195399b70caa" ns2:_="" ns3:_="">
    <xsd:import namespace="eca061ca-b85c-41d9-8d02-21c800eb1fa8"/>
    <xsd:import namespace="da9323c2-3d61-4098-bc57-637d53a85204"/>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Diarienummer" minOccurs="0"/>
                <xsd:element ref="ns2:Nyckelord" minOccurs="0"/>
                <xsd:element ref="ns2:Sekretess_x0020_m.m." minOccurs="0"/>
                <xsd:element ref="ns2:k46d94c0acf84ab9a79866a9d8b1905f" minOccurs="0"/>
                <xsd:element ref="ns2:c9cd366cc722410295b9eacffbd73909" minOccurs="0"/>
                <xsd:element ref="ns2:Remissinstans" minOccurs="0"/>
                <xsd:element ref="ns2:Typ_x0020_av_x0020_produkt" minOccurs="0"/>
                <xsd:element ref="ns3:RKOrdnaClass" minOccurs="0"/>
                <xsd:element ref="ns3:RKOrdnaCheckIn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061ca-b85c-41d9-8d02-21c800eb1fa8" elementFormDefault="qualified">
    <xsd:import namespace="http://schemas.microsoft.com/office/2006/documentManagement/types"/>
    <xsd:import namespace="http://schemas.microsoft.com/office/infopath/2007/PartnerControls"/>
    <xsd:element name="_dlc_DocId" ma:index="8" nillable="true" ma:displayName="Dokument-ID-värde" ma:description="Värdet för dokument-ID som tilldelats till det här objektet." ma:internalName="_dlc_DocId" ma:readOnly="true">
      <xsd:simpleType>
        <xsd:restriction base="dms:Text"/>
      </xsd:simpleType>
    </xsd:element>
    <xsd:element name="_dlc_DocIdUrl" ma:index="9"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e4101d49-d782-4ddf-bbfd-b779ec03840c}" ma:internalName="TaxCatchAll" ma:showField="CatchAllData" ma:web="eca061ca-b85c-41d9-8d02-21c800eb1fa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4101d49-d782-4ddf-bbfd-b779ec03840c}" ma:internalName="TaxCatchAllLabel" ma:readOnly="true" ma:showField="CatchAllDataLabel" ma:web="eca061ca-b85c-41d9-8d02-21c800eb1fa8">
      <xsd:complexType>
        <xsd:complexContent>
          <xsd:extension base="dms:MultiChoiceLookup">
            <xsd:sequence>
              <xsd:element name="Value" type="dms:Lookup" maxOccurs="unbounded" minOccurs="0" nillable="true"/>
            </xsd:sequence>
          </xsd:extension>
        </xsd:complexContent>
      </xsd:complexType>
    </xsd:element>
    <xsd:element name="Diarienummer" ma:index="13" nillable="true" ma:displayName="Diarienummer" ma:internalName="Diarienummer">
      <xsd:simpleType>
        <xsd:restriction base="dms:Text"/>
      </xsd:simpleType>
    </xsd:element>
    <xsd:element name="Nyckelord" ma:index="14" nillable="true" ma:displayName="Nyckelord" ma:internalName="Nyckelord">
      <xsd:simpleType>
        <xsd:restriction base="dms:Text"/>
      </xsd:simpleType>
    </xsd:element>
    <xsd:element name="Sekretess_x0020_m.m." ma:index="15" nillable="true" ma:displayName="Sekretess m.m." ma:internalName="Sekretess_x0020_m_x002e_m_x002e_">
      <xsd:simpleType>
        <xsd:restriction base="dms:Boolean"/>
      </xsd:simpleType>
    </xsd:element>
    <xsd:element name="k46d94c0acf84ab9a79866a9d8b1905f" ma:index="16" nillable="true" ma:taxonomy="true" ma:internalName="k46d94c0acf84ab9a79866a9d8b1905f" ma:taxonomyFieldName="RKDepartementsenhet" ma:displayName="Departement/enhet" ma:fieldId="{446d94c0-acf8-4ab9-a798-66a9d8b1905f}" ma:sspId="c94f65f0-adaa-4e77-b268-a4f99eefe5fc" ma:termSetId="45ad205f-092c-4ea4-aa45-736caa0a3194" ma:anchorId="00000000-0000-0000-0000-000000000000" ma:open="false" ma:isKeyword="false">
      <xsd:complexType>
        <xsd:sequence>
          <xsd:element ref="pc:Terms" minOccurs="0" maxOccurs="1"/>
        </xsd:sequence>
      </xsd:complexType>
    </xsd:element>
    <xsd:element name="c9cd366cc722410295b9eacffbd73909" ma:index="18" nillable="true" ma:taxonomy="true" ma:internalName="c9cd366cc722410295b9eacffbd73909" ma:taxonomyFieldName="RKAktivitetskategori" ma:displayName="Aktivitetskategori" ma:fieldId="{c9cd366c-c722-4102-95b9-eacffbd73909}" ma:sspId="c94f65f0-adaa-4e77-b268-a4f99eefe5fc" ma:termSetId="87ed9f0f-1fdd-47f5-a4b5-c96124763a1f" ma:anchorId="00000000-0000-0000-0000-000000000000" ma:open="false" ma:isKeyword="false">
      <xsd:complexType>
        <xsd:sequence>
          <xsd:element ref="pc:Terms" minOccurs="0" maxOccurs="1"/>
        </xsd:sequence>
      </xsd:complexType>
    </xsd:element>
    <xsd:element name="Remissinstans" ma:index="20" nillable="true" ma:displayName="Remissinstans" ma:internalName="Remissinstans">
      <xsd:simpleType>
        <xsd:restriction base="dms:Text">
          <xsd:maxLength value="255"/>
        </xsd:restriction>
      </xsd:simpleType>
    </xsd:element>
    <xsd:element name="Typ_x0020_av_x0020_produkt" ma:index="21" nillable="true" ma:displayName="Typ av produkt" ma:default="-" ma:format="Dropdown" ma:internalName="Typ_x0020_av_x0020_produkt">
      <xsd:simpleType>
        <xsd:restriction base="dms:Choice">
          <xsd:enumeration value="-"/>
          <xsd:enumeration value="SOU"/>
          <xsd:enumeration value="DS"/>
          <xsd:enumeration value="PM"/>
        </xsd:restriction>
      </xsd:simpleType>
    </xsd:element>
  </xsd:schema>
  <xsd:schema xmlns:xsd="http://www.w3.org/2001/XMLSchema" xmlns:xs="http://www.w3.org/2001/XMLSchema" xmlns:dms="http://schemas.microsoft.com/office/2006/documentManagement/types" xmlns:pc="http://schemas.microsoft.com/office/infopath/2007/PartnerControls" targetNamespace="da9323c2-3d61-4098-bc57-637d53a85204" elementFormDefault="qualified">
    <xsd:import namespace="http://schemas.microsoft.com/office/2006/documentManagement/types"/>
    <xsd:import namespace="http://schemas.microsoft.com/office/infopath/2007/PartnerControls"/>
    <xsd:element name="RKOrdnaClass" ma:index="22" nillable="true" ma:displayName="RKOrdnaClass" ma:hidden="true" ma:internalName="RKOrdnaClass" ma:readOnly="false">
      <xsd:simpleType>
        <xsd:restriction base="dms:Text"/>
      </xsd:simpleType>
    </xsd:element>
    <xsd:element name="RKOrdnaCheckInComment" ma:index="24" nillable="true" ma:displayName="RKOrdnaCheckInComment" ma:hidden="true" ma:internalName="RKOrdnaCheckInComment"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ma:displayName="Kategori"/>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97AFB4-7967-4EA2-B921-E79A034B727C}"/>
</file>

<file path=customXml/itemProps2.xml><?xml version="1.0" encoding="utf-8"?>
<ds:datastoreItem xmlns:ds="http://schemas.openxmlformats.org/officeDocument/2006/customXml" ds:itemID="{13DFFD71-B90D-4FF8-873E-DF43A4A7D00B}"/>
</file>

<file path=customXml/itemProps3.xml><?xml version="1.0" encoding="utf-8"?>
<ds:datastoreItem xmlns:ds="http://schemas.openxmlformats.org/officeDocument/2006/customXml" ds:itemID="{8469A239-0239-40D2-82AD-AACAD5CD15F1}"/>
</file>

<file path=customXml/itemProps4.xml><?xml version="1.0" encoding="utf-8"?>
<ds:datastoreItem xmlns:ds="http://schemas.openxmlformats.org/officeDocument/2006/customXml" ds:itemID="{48D26ADE-730C-4D1B-BCB4-615F2EF18F39}"/>
</file>

<file path=customXml/itemProps5.xml><?xml version="1.0" encoding="utf-8"?>
<ds:datastoreItem xmlns:ds="http://schemas.openxmlformats.org/officeDocument/2006/customXml" ds:itemID="{7D2AA5ED-8A09-4813-9DCF-F5D27EBC900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2</vt:i4>
      </vt:variant>
    </vt:vector>
  </HeadingPairs>
  <TitlesOfParts>
    <vt:vector size="7" baseType="lpstr">
      <vt:lpstr>Sammanställning</vt:lpstr>
      <vt:lpstr>Sammanställning föreg</vt:lpstr>
      <vt:lpstr>utv egenandel</vt:lpstr>
      <vt:lpstr>underlag förmån över tid</vt:lpstr>
      <vt:lpstr>Bilaga 6</vt:lpstr>
      <vt:lpstr>Sammanställning!Utskriftsområde</vt:lpstr>
      <vt:lpstr>'Sammanställning föreg'!Utskriftsområde</vt:lpstr>
    </vt:vector>
  </TitlesOfParts>
  <Company>Regeringskansliet RK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Pontus Johansson</dc:creator>
  <cp:lastModifiedBy>Ann Einerth</cp:lastModifiedBy>
  <cp:lastPrinted>2013-09-16T09:06:05Z</cp:lastPrinted>
  <dcterms:created xsi:type="dcterms:W3CDTF">2011-10-26T09:40:34Z</dcterms:created>
  <dcterms:modified xsi:type="dcterms:W3CDTF">2013-09-26T08:44:00Z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0x01010053E1D612BA3F4E21AA250ECD751942B3001FE4AE7A789B4F8C9C02BEDEBE65BB7D00E826D6378E9F4848BC2898602AD39678</vt:lpwstr>
  </property>
  <property fmtid="{D5CDD505-2E9C-101B-9397-08002B2CF9AE}" pid="3" name="RKDepartementsenhet">
    <vt:lpwstr>85;#Enheten för verksamhetsstöd|fee5b421-7b69-4cc5-b1bc-3baa9b3de5ad</vt:lpwstr>
  </property>
  <property fmtid="{D5CDD505-2E9C-101B-9397-08002B2CF9AE}" pid="4" name="RKAktivitetskategori">
    <vt:lpwstr>56;#6. Stöd och utvecklingsarbete|94c37350-d1af-4a11-92a8-8ec0b30aec47</vt:lpwstr>
  </property>
</Properties>
</file>