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regeringskansliet.se\Userdata\JKN0513\Documents\Myndighetsdialog 2021\Rbrev 22\Bilaga\"/>
    </mc:Choice>
  </mc:AlternateContent>
  <xr:revisionPtr revIDLastSave="0" documentId="8_{FF210D0E-BCB1-437F-9864-3FE1BD0089A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Avgiftsbelagd " sheetId="2" r:id="rId1"/>
    <sheet name="Bilaga 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3" l="1"/>
  <c r="F8" i="3"/>
  <c r="E8" i="3"/>
  <c r="E5" i="3"/>
  <c r="E4" i="3"/>
  <c r="F8" i="2" l="1"/>
  <c r="F17" i="2"/>
  <c r="F9" i="2"/>
  <c r="F6" i="2"/>
  <c r="G16" i="2"/>
  <c r="C11" i="3" l="1"/>
  <c r="C10" i="3"/>
  <c r="G9" i="3"/>
  <c r="G12" i="3" s="1"/>
  <c r="F9" i="3"/>
  <c r="F12" i="3" s="1"/>
  <c r="D9" i="3"/>
  <c r="I8" i="3"/>
  <c r="H8" i="3"/>
  <c r="D8" i="3"/>
  <c r="D12" i="3" s="1"/>
  <c r="C5" i="3"/>
  <c r="E9" i="3"/>
  <c r="D4" i="3"/>
  <c r="C4" i="3" s="1"/>
  <c r="C8" i="3" l="1"/>
  <c r="I9" i="3"/>
  <c r="E12" i="3"/>
  <c r="I12" i="3"/>
  <c r="H9" i="3"/>
  <c r="C9" i="3" s="1"/>
  <c r="C12" i="3" s="1"/>
  <c r="H12" i="3" l="1"/>
  <c r="E6" i="2"/>
  <c r="G17" i="2" l="1"/>
  <c r="E14" i="2"/>
  <c r="E18" i="2" s="1"/>
  <c r="E9" i="2"/>
  <c r="G9" i="2" s="1"/>
  <c r="H9" i="2" s="1"/>
  <c r="E8" i="2"/>
  <c r="F7" i="2"/>
  <c r="G7" i="2" s="1"/>
  <c r="G6" i="2"/>
  <c r="G10" i="2"/>
  <c r="H10" i="2" s="1"/>
  <c r="D18" i="2"/>
  <c r="C17" i="2"/>
  <c r="C16" i="2"/>
  <c r="H16" i="2" s="1"/>
  <c r="G15" i="2"/>
  <c r="H15" i="2" s="1"/>
  <c r="C14" i="2"/>
  <c r="C18" i="2" s="1"/>
  <c r="D11" i="2"/>
  <c r="D20" i="2" s="1"/>
  <c r="C7" i="2"/>
  <c r="C11" i="2" s="1"/>
  <c r="H7" i="2" l="1"/>
  <c r="H17" i="2"/>
  <c r="C20" i="2"/>
  <c r="F18" i="2"/>
  <c r="G14" i="2"/>
  <c r="G18" i="2" s="1"/>
  <c r="E11" i="2"/>
  <c r="E20" i="2" s="1"/>
  <c r="G8" i="2"/>
  <c r="H8" i="2" s="1"/>
  <c r="F11" i="2"/>
  <c r="H6" i="2"/>
  <c r="H11" i="2" l="1"/>
  <c r="F20" i="2"/>
  <c r="H14" i="2"/>
  <c r="H18" i="2" s="1"/>
  <c r="G11" i="2"/>
  <c r="G20" i="2" s="1"/>
  <c r="H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Ebba Gisby</author>
  </authors>
  <commentList>
    <comment ref="I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Ebba Gisby:</t>
        </r>
        <r>
          <rPr>
            <sz val="9"/>
            <color indexed="81"/>
            <rFont val="Tahoma"/>
            <charset val="1"/>
          </rPr>
          <t xml:space="preserve">
programperiod 2023-2027 ska vara klar 2025.
</t>
        </r>
      </text>
    </comment>
  </commentList>
</comments>
</file>

<file path=xl/sharedStrings.xml><?xml version="1.0" encoding="utf-8"?>
<sst xmlns="http://schemas.openxmlformats.org/spreadsheetml/2006/main" count="49" uniqueCount="42">
  <si>
    <t>6.1 Beräknad budget för avgiftsbelagd verksamhet där intäkterna disponeras</t>
  </si>
  <si>
    <t>Verksamhet</t>
  </si>
  <si>
    <t>Offentligrättslig verksamhet</t>
  </si>
  <si>
    <t>Djur</t>
  </si>
  <si>
    <t>Växt</t>
  </si>
  <si>
    <t>Utsäde</t>
  </si>
  <si>
    <t>Tillsyn</t>
  </si>
  <si>
    <t>Distriktsveterinärerna</t>
  </si>
  <si>
    <t>Summa</t>
  </si>
  <si>
    <t>Uppdragsverksamhet</t>
  </si>
  <si>
    <t xml:space="preserve">Utsäde </t>
  </si>
  <si>
    <t>Tjänsteexport</t>
  </si>
  <si>
    <t>TOTAL</t>
  </si>
  <si>
    <t>Int. 2022</t>
  </si>
  <si>
    <t>Kost. 2022</t>
  </si>
  <si>
    <t xml:space="preserve"> </t>
  </si>
  <si>
    <t>Verksamhetsinvesteringar per objekt</t>
  </si>
  <si>
    <t>Not</t>
  </si>
  <si>
    <t>Total kostnad för hela projektet</t>
  </si>
  <si>
    <t>Ackum-ulerat utfall t.o.m 2020</t>
  </si>
  <si>
    <t>2021 prognos</t>
  </si>
  <si>
    <t>2022 Budget</t>
  </si>
  <si>
    <t>2023 Beräknat</t>
  </si>
  <si>
    <t>2024 Beräknat</t>
  </si>
  <si>
    <t>2025 Beräknat</t>
  </si>
  <si>
    <t>Datasystem IT-projekt ny EU-reform för strategisk plan 2023-2027</t>
  </si>
  <si>
    <t xml:space="preserve">Teknisk skuld EU-reform inkl. plattform </t>
  </si>
  <si>
    <t>Finansiering</t>
  </si>
  <si>
    <t>Lån i Riksgäldskonto</t>
  </si>
  <si>
    <t>Anslag 1:8 Förvaltning</t>
  </si>
  <si>
    <t xml:space="preserve">Anslag 1:17/1:18 TA-medel </t>
  </si>
  <si>
    <t>Anslag 1:27/1:28 TA-medel</t>
  </si>
  <si>
    <t>Summa finansiering</t>
  </si>
  <si>
    <t>uppdaterat 2021-11-01</t>
  </si>
  <si>
    <r>
      <rPr>
        <b/>
        <sz val="9"/>
        <color theme="1"/>
        <rFont val="Calibri"/>
        <family val="2"/>
        <scheme val="minor"/>
      </rPr>
      <t>Not 1</t>
    </r>
    <r>
      <rPr>
        <sz val="9"/>
        <color theme="1"/>
        <rFont val="Calibri"/>
        <family val="2"/>
        <scheme val="minor"/>
      </rPr>
      <t>, IT-utveckling Basen ingår för åren 2019-2021</t>
    </r>
  </si>
  <si>
    <r>
      <rPr>
        <b/>
        <sz val="9"/>
        <color theme="1"/>
        <rFont val="Calibri"/>
        <family val="2"/>
        <scheme val="minor"/>
      </rPr>
      <t>Not 2</t>
    </r>
    <r>
      <rPr>
        <sz val="9"/>
        <color theme="1"/>
        <rFont val="Calibri"/>
        <family val="2"/>
        <scheme val="minor"/>
      </rPr>
      <t>. IT-utveckling Jorden 2.0 ingår för åren 2020-2021</t>
    </r>
  </si>
  <si>
    <r>
      <rPr>
        <b/>
        <sz val="9"/>
        <color theme="1"/>
        <rFont val="Calibri"/>
        <family val="2"/>
        <scheme val="minor"/>
      </rPr>
      <t>Not 3</t>
    </r>
    <r>
      <rPr>
        <sz val="9"/>
        <color theme="1"/>
        <rFont val="Calibri"/>
        <family val="2"/>
        <scheme val="minor"/>
      </rPr>
      <t>, Avser utgifter som  kostnadsförts aktuellt år. Fördelningen mellan vad som lånas och vad som tas som kostnad respektive år kan förändras i beräkningar framöver.</t>
    </r>
  </si>
  <si>
    <t>+/- 2022</t>
  </si>
  <si>
    <t>+/-2021</t>
  </si>
  <si>
    <t>+/- t.o.m. 2020</t>
  </si>
  <si>
    <t>Ack +/- utgående 2022</t>
  </si>
  <si>
    <t>Bilaga 3 till beslut II 4 vid regeringssammanträdet den 16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</si>
</sst>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2" xfId="0" applyNumberFormat="1" applyFill="1" applyBorder="1"/>
    <xf numFmtId="0" fontId="1" fillId="2" borderId="0" xfId="0" applyFont="1" applyFill="1"/>
    <xf numFmtId="3" fontId="1" fillId="2" borderId="0" xfId="0" applyNumberFormat="1" applyFont="1" applyFill="1"/>
    <xf numFmtId="3" fontId="0" fillId="0" borderId="1" xfId="0" applyNumberFormat="1" applyFill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5" fillId="0" borderId="0" xfId="0" applyFont="1" applyAlignment="1">
      <alignment vertical="center"/>
    </xf>
    <xf numFmtId="14" fontId="0" fillId="0" borderId="0" xfId="0" quotePrefix="1" applyNumberFormat="1"/>
    <xf numFmtId="0" fontId="0" fillId="0" borderId="0" xfId="0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6" fillId="0" borderId="3" xfId="0" applyFont="1" applyBorder="1"/>
    <xf numFmtId="0" fontId="0" fillId="0" borderId="1" xfId="0" applyBorder="1" applyAlignment="1">
      <alignment horizontal="center"/>
    </xf>
    <xf numFmtId="3" fontId="0" fillId="0" borderId="1" xfId="0" applyNumberFormat="1" applyFont="1" applyBorder="1"/>
    <xf numFmtId="3" fontId="0" fillId="0" borderId="1" xfId="0" applyNumberFormat="1" applyFont="1" applyFill="1" applyBorder="1"/>
    <xf numFmtId="0" fontId="0" fillId="0" borderId="0" xfId="0" applyFill="1" applyBorder="1"/>
    <xf numFmtId="3" fontId="0" fillId="0" borderId="0" xfId="0" applyNumberFormat="1" applyFill="1"/>
    <xf numFmtId="3" fontId="0" fillId="0" borderId="0" xfId="0" applyNumberFormat="1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3" fontId="0" fillId="0" borderId="0" xfId="0" applyNumberFormat="1" applyFill="1" applyBorder="1"/>
    <xf numFmtId="0" fontId="0" fillId="0" borderId="1" xfId="0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Border="1"/>
    <xf numFmtId="3" fontId="7" fillId="0" borderId="0" xfId="0" applyNumberFormat="1" applyFont="1" applyBorder="1"/>
    <xf numFmtId="3" fontId="7" fillId="0" borderId="0" xfId="0" applyNumberFormat="1" applyFont="1" applyFill="1" applyBorder="1"/>
    <xf numFmtId="3" fontId="0" fillId="0" borderId="0" xfId="0" applyNumberFormat="1"/>
    <xf numFmtId="3" fontId="1" fillId="0" borderId="0" xfId="0" applyNumberFormat="1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quotePrefix="1" applyFont="1" applyFill="1"/>
    <xf numFmtId="0" fontId="8" fillId="0" borderId="0" xfId="0" applyFont="1" applyFill="1" applyAlignment="1">
      <alignment vertical="center"/>
    </xf>
    <xf numFmtId="164" fontId="7" fillId="0" borderId="0" xfId="1" applyNumberFormat="1" applyFont="1" applyFill="1"/>
    <xf numFmtId="164" fontId="0" fillId="0" borderId="0" xfId="1" applyNumberFormat="1" applyFont="1" applyFill="1"/>
    <xf numFmtId="164" fontId="0" fillId="0" borderId="0" xfId="1" applyNumberFormat="1" applyFont="1"/>
    <xf numFmtId="0" fontId="1" fillId="0" borderId="1" xfId="0" quotePrefix="1" applyFont="1" applyBorder="1"/>
    <xf numFmtId="0" fontId="1" fillId="0" borderId="1" xfId="0" quotePrefix="1" applyFont="1" applyBorder="1" applyAlignment="1">
      <alignment wrapText="1"/>
    </xf>
    <xf numFmtId="0" fontId="7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7" fillId="0" borderId="0" xfId="0" applyFont="1" applyFill="1" applyAlignment="1">
      <alignment vertical="center"/>
    </xf>
    <xf numFmtId="0" fontId="0" fillId="0" borderId="0" xfId="0" applyFill="1" applyAlignme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3"/>
  <sheetViews>
    <sheetView workbookViewId="0">
      <selection activeCell="H23" sqref="H23"/>
    </sheetView>
  </sheetViews>
  <sheetFormatPr defaultRowHeight="15" x14ac:dyDescent="0.25"/>
  <cols>
    <col min="2" max="2" width="28.140625" customWidth="1"/>
    <col min="3" max="3" width="9.140625" customWidth="1"/>
    <col min="4" max="4" width="9.7109375" customWidth="1"/>
    <col min="5" max="5" width="9.140625" customWidth="1"/>
    <col min="6" max="6" width="11.42578125" customWidth="1"/>
    <col min="7" max="7" width="10.5703125" customWidth="1"/>
    <col min="8" max="8" width="10.7109375" customWidth="1"/>
  </cols>
  <sheetData>
    <row r="2" spans="2:16" x14ac:dyDescent="0.25">
      <c r="B2" s="1" t="s">
        <v>0</v>
      </c>
    </row>
    <row r="4" spans="2:16" ht="45" x14ac:dyDescent="0.25">
      <c r="B4" s="2" t="s">
        <v>1</v>
      </c>
      <c r="C4" s="52" t="s">
        <v>39</v>
      </c>
      <c r="D4" s="51" t="s">
        <v>38</v>
      </c>
      <c r="E4" s="2" t="s">
        <v>13</v>
      </c>
      <c r="F4" s="2" t="s">
        <v>14</v>
      </c>
      <c r="G4" s="51" t="s">
        <v>37</v>
      </c>
      <c r="H4" s="12" t="s">
        <v>40</v>
      </c>
    </row>
    <row r="5" spans="2:16" x14ac:dyDescent="0.25">
      <c r="B5" s="2" t="s">
        <v>2</v>
      </c>
      <c r="C5" s="3"/>
      <c r="D5" s="3"/>
      <c r="E5" s="3"/>
      <c r="F5" s="3"/>
      <c r="G5" s="3"/>
      <c r="H5" s="3"/>
    </row>
    <row r="6" spans="2:16" x14ac:dyDescent="0.25">
      <c r="B6" s="3" t="s">
        <v>3</v>
      </c>
      <c r="C6" s="5">
        <v>-5161</v>
      </c>
      <c r="D6" s="5">
        <v>-4069</v>
      </c>
      <c r="E6" s="5">
        <f>41620</f>
        <v>41620</v>
      </c>
      <c r="F6" s="5">
        <f>-41746-4</f>
        <v>-41750</v>
      </c>
      <c r="G6" s="5">
        <f>SUM(E6:F6)</f>
        <v>-130</v>
      </c>
      <c r="H6" s="5">
        <f>C6+D6+G6</f>
        <v>-9360</v>
      </c>
      <c r="L6" s="39"/>
    </row>
    <row r="7" spans="2:16" x14ac:dyDescent="0.25">
      <c r="B7" s="3" t="s">
        <v>4</v>
      </c>
      <c r="C7" s="5">
        <f>145-1789</f>
        <v>-1644</v>
      </c>
      <c r="D7" s="5">
        <v>-88</v>
      </c>
      <c r="E7" s="5">
        <v>9600</v>
      </c>
      <c r="F7" s="5">
        <f>-9667-3</f>
        <v>-9670</v>
      </c>
      <c r="G7" s="5">
        <f t="shared" ref="G7:G10" si="0">SUM(E7:F7)</f>
        <v>-70</v>
      </c>
      <c r="H7" s="5">
        <f t="shared" ref="H7:H10" si="1">C7+D7+G7</f>
        <v>-1802</v>
      </c>
      <c r="L7" s="39"/>
    </row>
    <row r="8" spans="2:16" x14ac:dyDescent="0.25">
      <c r="B8" s="3" t="s">
        <v>5</v>
      </c>
      <c r="C8" s="10">
        <v>2782</v>
      </c>
      <c r="D8" s="10">
        <v>-33</v>
      </c>
      <c r="E8" s="10">
        <f>10809-9</f>
        <v>10800</v>
      </c>
      <c r="F8" s="10">
        <f>-11332+2</f>
        <v>-11330</v>
      </c>
      <c r="G8" s="10">
        <f t="shared" si="0"/>
        <v>-530</v>
      </c>
      <c r="H8" s="10">
        <f t="shared" si="1"/>
        <v>2219</v>
      </c>
      <c r="L8" s="39"/>
    </row>
    <row r="9" spans="2:16" x14ac:dyDescent="0.25">
      <c r="B9" s="3" t="s">
        <v>6</v>
      </c>
      <c r="C9" s="10">
        <v>10545</v>
      </c>
      <c r="D9" s="10">
        <v>-2402</v>
      </c>
      <c r="E9" s="10">
        <f>36063-3</f>
        <v>36060</v>
      </c>
      <c r="F9" s="10">
        <f>-38270</f>
        <v>-38270</v>
      </c>
      <c r="G9" s="10">
        <f t="shared" si="0"/>
        <v>-2210</v>
      </c>
      <c r="H9" s="10">
        <f>C9+D9+G9+1</f>
        <v>5934</v>
      </c>
      <c r="L9" s="39"/>
    </row>
    <row r="10" spans="2:16" x14ac:dyDescent="0.25">
      <c r="B10" s="3" t="s">
        <v>7</v>
      </c>
      <c r="C10" s="10">
        <v>0</v>
      </c>
      <c r="D10" s="7">
        <v>0</v>
      </c>
      <c r="E10" s="10">
        <v>2800</v>
      </c>
      <c r="F10" s="10">
        <v>-2800</v>
      </c>
      <c r="G10" s="10">
        <f t="shared" si="0"/>
        <v>0</v>
      </c>
      <c r="H10" s="10">
        <f t="shared" si="1"/>
        <v>0</v>
      </c>
      <c r="L10" s="39"/>
    </row>
    <row r="11" spans="2:16" s="1" customFormat="1" x14ac:dyDescent="0.25">
      <c r="B11" s="2" t="s">
        <v>8</v>
      </c>
      <c r="C11" s="34">
        <f>SUM(C6:C10)</f>
        <v>6522</v>
      </c>
      <c r="D11" s="34">
        <f t="shared" ref="D11:G11" si="2">SUM(D6:D10)</f>
        <v>-6592</v>
      </c>
      <c r="E11" s="34">
        <f t="shared" si="2"/>
        <v>100880</v>
      </c>
      <c r="F11" s="34">
        <f t="shared" si="2"/>
        <v>-103820</v>
      </c>
      <c r="G11" s="34">
        <f t="shared" si="2"/>
        <v>-2940</v>
      </c>
      <c r="H11" s="34">
        <f>SUM(H6:H10)-1</f>
        <v>-3010</v>
      </c>
      <c r="L11" s="39"/>
    </row>
    <row r="12" spans="2:16" x14ac:dyDescent="0.25">
      <c r="B12" s="3"/>
      <c r="C12" s="10"/>
      <c r="D12" s="10"/>
      <c r="E12" s="10"/>
      <c r="F12" s="10"/>
      <c r="G12" s="10"/>
      <c r="H12" s="10"/>
      <c r="L12" s="39"/>
    </row>
    <row r="13" spans="2:16" x14ac:dyDescent="0.25">
      <c r="B13" s="2" t="s">
        <v>9</v>
      </c>
      <c r="C13" s="10"/>
      <c r="D13" s="10"/>
      <c r="E13" s="10"/>
      <c r="F13" s="10"/>
      <c r="G13" s="10"/>
      <c r="H13" s="10"/>
      <c r="L13" s="39"/>
    </row>
    <row r="14" spans="2:16" x14ac:dyDescent="0.25">
      <c r="B14" s="3" t="s">
        <v>10</v>
      </c>
      <c r="C14" s="10">
        <f>-927-1995</f>
        <v>-2922</v>
      </c>
      <c r="D14" s="10">
        <v>-1389</v>
      </c>
      <c r="E14" s="10">
        <f>25129+1</f>
        <v>25130</v>
      </c>
      <c r="F14" s="10">
        <v>-26440</v>
      </c>
      <c r="G14" s="10">
        <f t="shared" ref="G14:G16" si="3">SUM(E14:F14)</f>
        <v>-1310</v>
      </c>
      <c r="H14" s="10">
        <f t="shared" ref="H14:H16" si="4">C14+D14+G14</f>
        <v>-5621</v>
      </c>
      <c r="L14" s="39"/>
    </row>
    <row r="15" spans="2:16" hidden="1" x14ac:dyDescent="0.25">
      <c r="B15" s="4" t="s">
        <v>6</v>
      </c>
      <c r="C15" s="10">
        <v>0</v>
      </c>
      <c r="D15" s="10">
        <v>0</v>
      </c>
      <c r="E15" s="10">
        <v>0</v>
      </c>
      <c r="F15" s="10">
        <v>0</v>
      </c>
      <c r="G15" s="10">
        <f t="shared" ref="G15" si="5">E15-F15</f>
        <v>0</v>
      </c>
      <c r="H15" s="10">
        <f t="shared" si="4"/>
        <v>0</v>
      </c>
      <c r="L15" s="39"/>
    </row>
    <row r="16" spans="2:16" x14ac:dyDescent="0.25">
      <c r="B16" s="3" t="s">
        <v>7</v>
      </c>
      <c r="C16" s="10">
        <f>-35431+33832</f>
        <v>-1599</v>
      </c>
      <c r="D16" s="10">
        <v>28500</v>
      </c>
      <c r="E16" s="10">
        <v>745990</v>
      </c>
      <c r="F16" s="10">
        <v>-729490</v>
      </c>
      <c r="G16" s="10">
        <f t="shared" si="3"/>
        <v>16500</v>
      </c>
      <c r="H16" s="10">
        <f t="shared" si="4"/>
        <v>43401</v>
      </c>
      <c r="J16" s="19"/>
      <c r="K16" s="19"/>
      <c r="L16" s="39"/>
      <c r="M16" s="19"/>
      <c r="N16" s="19"/>
      <c r="O16" s="19"/>
      <c r="P16" s="19"/>
    </row>
    <row r="17" spans="2:12" x14ac:dyDescent="0.25">
      <c r="B17" s="4" t="s">
        <v>11</v>
      </c>
      <c r="C17" s="10">
        <f>1977-257</f>
        <v>1720</v>
      </c>
      <c r="D17" s="10">
        <v>-199</v>
      </c>
      <c r="E17" s="10">
        <v>1800</v>
      </c>
      <c r="F17" s="10">
        <f>-1872+2</f>
        <v>-1870</v>
      </c>
      <c r="G17" s="10">
        <f t="shared" ref="G17" si="6">SUM(E17:F17)</f>
        <v>-70</v>
      </c>
      <c r="H17" s="10">
        <f>C17+D17+G17</f>
        <v>1451</v>
      </c>
      <c r="L17" s="39"/>
    </row>
    <row r="18" spans="2:12" s="1" customFormat="1" x14ac:dyDescent="0.25">
      <c r="B18" s="2" t="s">
        <v>8</v>
      </c>
      <c r="C18" s="6">
        <f>SUM(C14:C17)</f>
        <v>-2801</v>
      </c>
      <c r="D18" s="6">
        <f t="shared" ref="D18:H18" si="7">SUM(D14:D17)</f>
        <v>26912</v>
      </c>
      <c r="E18" s="6">
        <f t="shared" si="7"/>
        <v>772920</v>
      </c>
      <c r="F18" s="6">
        <f t="shared" si="7"/>
        <v>-757800</v>
      </c>
      <c r="G18" s="6">
        <f t="shared" si="7"/>
        <v>15120</v>
      </c>
      <c r="H18" s="6">
        <f t="shared" si="7"/>
        <v>39231</v>
      </c>
      <c r="L18" s="39"/>
    </row>
    <row r="19" spans="2:12" x14ac:dyDescent="0.25">
      <c r="L19" s="39"/>
    </row>
    <row r="20" spans="2:12" s="1" customFormat="1" x14ac:dyDescent="0.25">
      <c r="B20" s="8" t="s">
        <v>12</v>
      </c>
      <c r="C20" s="9">
        <f>C11+C18</f>
        <v>3721</v>
      </c>
      <c r="D20" s="9">
        <f t="shared" ref="D20:H20" si="8">D11+D18</f>
        <v>20320</v>
      </c>
      <c r="E20" s="9">
        <f t="shared" si="8"/>
        <v>873800</v>
      </c>
      <c r="F20" s="9">
        <f t="shared" si="8"/>
        <v>-861620</v>
      </c>
      <c r="G20" s="9">
        <f t="shared" si="8"/>
        <v>12180</v>
      </c>
      <c r="H20" s="9">
        <f t="shared" si="8"/>
        <v>36221</v>
      </c>
    </row>
    <row r="22" spans="2:12" x14ac:dyDescent="0.25">
      <c r="B22" s="11"/>
      <c r="C22" t="s">
        <v>15</v>
      </c>
    </row>
    <row r="23" spans="2:12" x14ac:dyDescent="0.25">
      <c r="B23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"/>
  <sheetViews>
    <sheetView tabSelected="1" zoomScaleNormal="100" workbookViewId="0"/>
  </sheetViews>
  <sheetFormatPr defaultColWidth="9.42578125" defaultRowHeight="15" x14ac:dyDescent="0.25"/>
  <cols>
    <col min="1" max="1" width="55.5703125" customWidth="1"/>
    <col min="2" max="2" width="6" customWidth="1"/>
    <col min="4" max="4" width="11" bestFit="1" customWidth="1"/>
    <col min="5" max="5" width="9.7109375" customWidth="1"/>
    <col min="12" max="12" width="9.85546875" customWidth="1"/>
  </cols>
  <sheetData>
    <row r="1" spans="1:26" ht="21" x14ac:dyDescent="0.25">
      <c r="A1" s="13" t="s">
        <v>41</v>
      </c>
      <c r="D1" s="14"/>
      <c r="J1" s="15"/>
      <c r="K1" s="15"/>
      <c r="L1" t="s">
        <v>33</v>
      </c>
    </row>
    <row r="2" spans="1:26" ht="21" x14ac:dyDescent="0.25">
      <c r="A2" s="13"/>
      <c r="D2" s="14"/>
      <c r="J2" s="15"/>
      <c r="K2" s="15"/>
    </row>
    <row r="3" spans="1:26" ht="60" x14ac:dyDescent="0.25">
      <c r="A3" s="2" t="s">
        <v>16</v>
      </c>
      <c r="B3" s="3" t="s">
        <v>17</v>
      </c>
      <c r="C3" s="16" t="s">
        <v>18</v>
      </c>
      <c r="D3" s="17" t="s">
        <v>19</v>
      </c>
      <c r="E3" s="17" t="s">
        <v>20</v>
      </c>
      <c r="F3" s="17" t="s">
        <v>21</v>
      </c>
      <c r="G3" s="17" t="s">
        <v>22</v>
      </c>
      <c r="H3" s="17" t="s">
        <v>23</v>
      </c>
      <c r="I3" s="17" t="s">
        <v>24</v>
      </c>
      <c r="J3" s="15"/>
      <c r="K3" s="18"/>
      <c r="L3" s="18"/>
      <c r="M3" s="18"/>
      <c r="N3" s="18"/>
      <c r="O3" s="19"/>
    </row>
    <row r="4" spans="1:26" x14ac:dyDescent="0.25">
      <c r="A4" s="20" t="s">
        <v>25</v>
      </c>
      <c r="B4" s="21">
        <v>1</v>
      </c>
      <c r="C4" s="22">
        <f>SUM(D4:I4)</f>
        <v>445582</v>
      </c>
      <c r="D4" s="22">
        <f>79+5632+20726</f>
        <v>26437</v>
      </c>
      <c r="E4" s="23">
        <f>54225+19399-4</f>
        <v>73620</v>
      </c>
      <c r="F4" s="23">
        <v>119075</v>
      </c>
      <c r="G4" s="22">
        <v>97425</v>
      </c>
      <c r="H4" s="22">
        <v>75775</v>
      </c>
      <c r="I4" s="22">
        <v>53250</v>
      </c>
      <c r="J4" s="24" t="s">
        <v>15</v>
      </c>
      <c r="K4" s="24"/>
      <c r="L4" s="25"/>
      <c r="M4" s="24"/>
      <c r="N4" s="25"/>
      <c r="O4" s="19"/>
    </row>
    <row r="5" spans="1:26" x14ac:dyDescent="0.25">
      <c r="A5" s="20" t="s">
        <v>26</v>
      </c>
      <c r="B5" s="21">
        <v>2</v>
      </c>
      <c r="C5" s="22">
        <f>SUM(D5:I5)</f>
        <v>116978</v>
      </c>
      <c r="D5" s="22">
        <v>22093</v>
      </c>
      <c r="E5" s="23">
        <f>25396+4</f>
        <v>25400</v>
      </c>
      <c r="F5" s="23">
        <v>0</v>
      </c>
      <c r="G5" s="22">
        <v>0</v>
      </c>
      <c r="H5" s="22">
        <v>27795</v>
      </c>
      <c r="I5" s="22">
        <f>41693-3</f>
        <v>41690</v>
      </c>
      <c r="J5" s="15"/>
      <c r="K5" s="26"/>
      <c r="L5" s="25"/>
      <c r="M5" s="19"/>
      <c r="N5" s="25"/>
      <c r="O5" s="19"/>
    </row>
    <row r="6" spans="1:26" x14ac:dyDescent="0.25">
      <c r="A6" s="27"/>
      <c r="B6" s="21"/>
      <c r="C6" s="2"/>
      <c r="D6" s="3"/>
      <c r="E6" s="3"/>
      <c r="F6" s="3"/>
      <c r="G6" s="3"/>
      <c r="H6" s="3"/>
      <c r="I6" s="3" t="s">
        <v>15</v>
      </c>
      <c r="J6" s="15"/>
      <c r="K6" s="24"/>
      <c r="L6" s="19"/>
      <c r="M6" s="19"/>
      <c r="N6" s="19"/>
      <c r="O6" s="19"/>
    </row>
    <row r="7" spans="1:26" x14ac:dyDescent="0.25">
      <c r="A7" s="28" t="s">
        <v>27</v>
      </c>
      <c r="B7" s="21"/>
      <c r="C7" s="2"/>
      <c r="D7" s="3"/>
      <c r="E7" s="3"/>
      <c r="F7" s="3"/>
      <c r="G7" s="3"/>
      <c r="H7" s="3"/>
      <c r="I7" s="3"/>
      <c r="J7" s="15"/>
      <c r="K7" s="24"/>
      <c r="L7" s="19"/>
      <c r="M7" s="19"/>
      <c r="N7" s="19"/>
      <c r="O7" s="19"/>
    </row>
    <row r="8" spans="1:26" x14ac:dyDescent="0.25">
      <c r="A8" s="27" t="s">
        <v>28</v>
      </c>
      <c r="B8" s="29" t="s">
        <v>15</v>
      </c>
      <c r="C8" s="22">
        <f>SUM(D8:I8)</f>
        <v>407124</v>
      </c>
      <c r="D8" s="10">
        <f>4117+14927+19248+53</f>
        <v>38345</v>
      </c>
      <c r="E8" s="10">
        <f>21861+13751+25661-3</f>
        <v>61270</v>
      </c>
      <c r="F8" s="10">
        <f>78266-1</f>
        <v>78265</v>
      </c>
      <c r="G8" s="23">
        <v>73183</v>
      </c>
      <c r="H8" s="23">
        <f>56920+23731</f>
        <v>80651</v>
      </c>
      <c r="I8" s="22">
        <f>39814+35596</f>
        <v>75410</v>
      </c>
      <c r="J8" s="15"/>
      <c r="K8" s="26"/>
      <c r="L8" s="25"/>
      <c r="M8" s="19"/>
      <c r="N8" s="25"/>
      <c r="O8" s="19"/>
    </row>
    <row r="9" spans="1:26" x14ac:dyDescent="0.25">
      <c r="A9" s="3" t="s">
        <v>29</v>
      </c>
      <c r="B9" s="30">
        <v>3</v>
      </c>
      <c r="C9" s="22">
        <f t="shared" ref="C9:C11" si="0">SUM(D9:I9)</f>
        <v>133436</v>
      </c>
      <c r="D9" s="10">
        <f>1515+2845+5799+26</f>
        <v>10185</v>
      </c>
      <c r="E9" s="10">
        <f>E4+E5-E8</f>
        <v>37750</v>
      </c>
      <c r="F9" s="10">
        <f>F4+F5-F8-F10-F11</f>
        <v>29810</v>
      </c>
      <c r="G9" s="10">
        <f t="shared" ref="G9:H9" si="1">G4+G5-G8-G10-G11</f>
        <v>18742</v>
      </c>
      <c r="H9" s="10">
        <f t="shared" si="1"/>
        <v>17419</v>
      </c>
      <c r="I9" s="10">
        <f>I4+I5-I8-I10</f>
        <v>19530</v>
      </c>
      <c r="J9" s="15"/>
      <c r="K9" s="31"/>
      <c r="L9" s="25"/>
      <c r="M9" s="19"/>
      <c r="N9" s="25"/>
      <c r="O9" s="19"/>
    </row>
    <row r="10" spans="1:26" x14ac:dyDescent="0.25">
      <c r="A10" s="3" t="s">
        <v>30</v>
      </c>
      <c r="B10" s="30">
        <v>3</v>
      </c>
      <c r="C10" s="22">
        <f t="shared" si="0"/>
        <v>20000</v>
      </c>
      <c r="D10" s="10">
        <v>0</v>
      </c>
      <c r="E10" s="10">
        <v>0</v>
      </c>
      <c r="F10" s="10">
        <v>10000</v>
      </c>
      <c r="G10" s="10">
        <v>5000</v>
      </c>
      <c r="H10" s="10">
        <v>5000</v>
      </c>
      <c r="I10" s="10">
        <v>0</v>
      </c>
      <c r="J10" s="24" t="s">
        <v>15</v>
      </c>
      <c r="K10" s="31"/>
      <c r="L10" s="25"/>
      <c r="M10" s="19"/>
      <c r="N10" s="25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5">
      <c r="A11" s="3" t="s">
        <v>31</v>
      </c>
      <c r="B11" s="30">
        <v>3</v>
      </c>
      <c r="C11" s="22">
        <f t="shared" si="0"/>
        <v>2000</v>
      </c>
      <c r="D11" s="10">
        <v>0</v>
      </c>
      <c r="E11" s="10">
        <v>0</v>
      </c>
      <c r="F11" s="10">
        <v>1000</v>
      </c>
      <c r="G11" s="32">
        <v>500</v>
      </c>
      <c r="H11" s="32">
        <v>500</v>
      </c>
      <c r="I11" s="32">
        <v>0</v>
      </c>
      <c r="J11" s="24"/>
      <c r="K11" s="24"/>
      <c r="L11" s="25"/>
      <c r="M11" s="19"/>
      <c r="N11" s="25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5">
      <c r="A12" s="33" t="s">
        <v>32</v>
      </c>
      <c r="B12" s="30"/>
      <c r="C12" s="6">
        <f>SUM(C8:C11)</f>
        <v>562560</v>
      </c>
      <c r="D12" s="6">
        <f>SUM(D8:D11)</f>
        <v>48530</v>
      </c>
      <c r="E12" s="6">
        <f>SUM(E8:E11)</f>
        <v>99020</v>
      </c>
      <c r="F12" s="34">
        <f t="shared" ref="F12:I12" si="2">SUM(F8:F11)</f>
        <v>119075</v>
      </c>
      <c r="G12" s="34">
        <f t="shared" si="2"/>
        <v>97425</v>
      </c>
      <c r="H12" s="34">
        <f t="shared" si="2"/>
        <v>103570</v>
      </c>
      <c r="I12" s="34">
        <f t="shared" si="2"/>
        <v>94940</v>
      </c>
      <c r="J12" s="24"/>
      <c r="K12" s="31"/>
      <c r="L12" s="25"/>
      <c r="M12" s="31"/>
      <c r="N12" s="25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5">
      <c r="A13" s="35"/>
      <c r="B13" s="15"/>
      <c r="C13" s="36"/>
      <c r="D13" s="37"/>
      <c r="E13" s="37"/>
      <c r="F13" s="38"/>
      <c r="G13" s="38"/>
      <c r="H13" s="38"/>
      <c r="I13" s="38"/>
      <c r="J13" s="24"/>
      <c r="K13" s="24"/>
      <c r="L13" s="25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5">
      <c r="A14" s="53" t="s">
        <v>34</v>
      </c>
      <c r="B14" s="54"/>
      <c r="C14" s="54"/>
      <c r="D14" s="54"/>
      <c r="E14" s="54"/>
      <c r="F14" s="54"/>
      <c r="G14" s="54"/>
      <c r="H14" s="54"/>
      <c r="I14" s="36"/>
      <c r="J14" s="15"/>
      <c r="K14" s="15"/>
      <c r="L14" s="31"/>
      <c r="M14" s="39"/>
    </row>
    <row r="15" spans="1:26" s="19" customFormat="1" x14ac:dyDescent="0.25">
      <c r="A15" s="55" t="s">
        <v>35</v>
      </c>
      <c r="B15" s="56"/>
      <c r="C15" s="56"/>
      <c r="D15" s="56"/>
      <c r="E15" s="56"/>
      <c r="F15" s="56"/>
      <c r="G15" s="56"/>
      <c r="H15" s="56"/>
      <c r="I15" s="40"/>
      <c r="J15" s="24"/>
      <c r="K15" s="24"/>
      <c r="L15" s="25"/>
    </row>
    <row r="16" spans="1:26" s="19" customFormat="1" x14ac:dyDescent="0.25">
      <c r="A16" s="53" t="s">
        <v>36</v>
      </c>
      <c r="B16" s="54"/>
      <c r="C16" s="54"/>
      <c r="D16" s="54"/>
      <c r="E16" s="54"/>
      <c r="F16" s="54"/>
      <c r="G16" s="54"/>
      <c r="H16" s="54"/>
      <c r="I16" s="54"/>
      <c r="J16" s="41"/>
      <c r="K16" s="42"/>
      <c r="L16" s="43"/>
    </row>
    <row r="17" spans="1:14" s="19" customFormat="1" x14ac:dyDescent="0.25">
      <c r="A17" s="57"/>
      <c r="B17" s="58"/>
      <c r="C17" s="58"/>
      <c r="D17" s="58"/>
      <c r="E17" s="58"/>
      <c r="F17" s="58"/>
      <c r="G17" s="58"/>
      <c r="H17" s="58"/>
      <c r="I17" s="58"/>
      <c r="J17" s="44"/>
    </row>
    <row r="18" spans="1:14" s="19" customFormat="1" x14ac:dyDescent="0.25">
      <c r="A18" s="55"/>
      <c r="B18" s="56"/>
      <c r="C18" s="56"/>
      <c r="D18" s="56"/>
      <c r="E18" s="56"/>
      <c r="F18" s="56"/>
      <c r="G18" s="56"/>
      <c r="H18" s="56"/>
      <c r="I18" s="56"/>
      <c r="J18" s="44"/>
    </row>
    <row r="19" spans="1:14" s="19" customFormat="1" x14ac:dyDescent="0.25">
      <c r="A19" s="45"/>
      <c r="B19" s="44"/>
      <c r="C19" s="44"/>
      <c r="D19" s="46"/>
      <c r="E19" s="44"/>
      <c r="F19" s="44"/>
      <c r="G19" s="44"/>
      <c r="H19" s="46"/>
      <c r="I19" s="44"/>
      <c r="J19" s="44"/>
      <c r="L19" s="46"/>
      <c r="M19" s="44"/>
      <c r="N19" s="44"/>
    </row>
    <row r="20" spans="1:14" s="19" customFormat="1" x14ac:dyDescent="0.25">
      <c r="A20" s="47"/>
      <c r="B20" s="44"/>
      <c r="C20" s="44"/>
      <c r="D20" s="48"/>
      <c r="E20" s="48"/>
      <c r="F20" s="48"/>
      <c r="G20" s="48"/>
      <c r="H20" s="48"/>
      <c r="I20" s="48"/>
      <c r="J20" s="48"/>
      <c r="L20" s="44"/>
      <c r="M20" s="44"/>
      <c r="N20" s="44"/>
    </row>
    <row r="21" spans="1:14" s="19" customFormat="1" x14ac:dyDescent="0.25">
      <c r="D21" s="48"/>
      <c r="E21" s="48"/>
      <c r="F21" s="48"/>
      <c r="G21" s="49"/>
      <c r="H21" s="48"/>
      <c r="I21" s="48"/>
      <c r="J21" s="48"/>
      <c r="M21" s="44"/>
    </row>
    <row r="22" spans="1:14" s="19" customFormat="1" x14ac:dyDescent="0.25">
      <c r="D22" s="48"/>
      <c r="E22" s="48"/>
      <c r="F22" s="48"/>
      <c r="G22" s="49"/>
      <c r="H22" s="48"/>
      <c r="I22" s="48"/>
      <c r="J22" s="48"/>
      <c r="M22" s="44"/>
    </row>
    <row r="23" spans="1:14" s="19" customFormat="1" x14ac:dyDescent="0.25">
      <c r="D23" s="48"/>
      <c r="E23" s="48"/>
      <c r="F23" s="48"/>
      <c r="G23" s="49"/>
      <c r="H23" s="48"/>
      <c r="I23" s="48"/>
      <c r="J23" s="48"/>
    </row>
    <row r="24" spans="1:14" x14ac:dyDescent="0.25">
      <c r="C24" s="44"/>
      <c r="D24" s="48"/>
      <c r="E24" s="48"/>
      <c r="F24" s="48"/>
      <c r="G24" s="50"/>
      <c r="H24" s="50"/>
      <c r="I24" s="50"/>
      <c r="J24" s="50"/>
    </row>
  </sheetData>
  <mergeCells count="5">
    <mergeCell ref="A14:H14"/>
    <mergeCell ref="A15:H15"/>
    <mergeCell ref="A16:I16"/>
    <mergeCell ref="A17:I17"/>
    <mergeCell ref="A18:I1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Avgiftsbelagd </vt:lpstr>
      <vt:lpstr>Bilaga 3</vt:lpstr>
    </vt:vector>
  </TitlesOfParts>
  <Company>Jordbruksverket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Gejervall</dc:creator>
  <cp:lastModifiedBy>Johanna Kirsten</cp:lastModifiedBy>
  <cp:lastPrinted>2021-12-10T06:50:38Z</cp:lastPrinted>
  <dcterms:created xsi:type="dcterms:W3CDTF">2020-11-03T16:14:18Z</dcterms:created>
  <dcterms:modified xsi:type="dcterms:W3CDTF">2021-12-16T12:05:28Z</dcterms:modified>
</cp:coreProperties>
</file>